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cef.sharepoint.com/teams/MDA-Ops/DocumentLibrary4/ITBs/ITB 2026/LITB-2026-9203484 Hygienic products RACs/2. Solicitation and Publication/"/>
    </mc:Choice>
  </mc:AlternateContent>
  <xr:revisionPtr revIDLastSave="92" documentId="8_{186282A6-4700-436A-AF62-4C444EEFFA0D}" xr6:coauthVersionLast="47" xr6:coauthVersionMax="47" xr10:uidLastSave="{FB3DD4A9-C2B6-40FE-8898-DEE217546ED2}"/>
  <bookViews>
    <workbookView xWindow="-110" yWindow="-110" windowWidth="19420" windowHeight="11500" xr2:uid="{00000000-000D-0000-FFFF-FFFF00000000}"/>
  </bookViews>
  <sheets>
    <sheet name="Quantity, Items Description" sheetId="1" r:id="rId1"/>
    <sheet name="Quantities per Recipient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AY43" i="2"/>
  <c r="AX43" i="2"/>
  <c r="AW43" i="2"/>
  <c r="AY42" i="2"/>
  <c r="AX42" i="2"/>
  <c r="AW42" i="2"/>
  <c r="AY41" i="2"/>
  <c r="AX41" i="2"/>
  <c r="AW41" i="2"/>
  <c r="AY40" i="2"/>
  <c r="AX40" i="2"/>
  <c r="AW40" i="2"/>
  <c r="AY39" i="2"/>
  <c r="AX39" i="2"/>
  <c r="AW39" i="2"/>
  <c r="AY38" i="2"/>
  <c r="AX38" i="2"/>
  <c r="AW38" i="2"/>
  <c r="AY37" i="2"/>
  <c r="AX37" i="2"/>
  <c r="AW37" i="2"/>
  <c r="AY45" i="2"/>
  <c r="AX45" i="2"/>
  <c r="AW45" i="2"/>
  <c r="AY36" i="2"/>
  <c r="AX36" i="2"/>
  <c r="AW36" i="2"/>
  <c r="AY35" i="2"/>
  <c r="AX35" i="2"/>
  <c r="AW35" i="2"/>
  <c r="AY34" i="2"/>
  <c r="AX34" i="2"/>
  <c r="AW34" i="2"/>
  <c r="AY33" i="2"/>
  <c r="AX33" i="2"/>
  <c r="AW33" i="2"/>
  <c r="AZ33" i="2" s="1"/>
  <c r="AY32" i="2"/>
  <c r="AX32" i="2"/>
  <c r="AW32" i="2"/>
  <c r="AY31" i="2"/>
  <c r="AX31" i="2"/>
  <c r="AW31" i="2"/>
  <c r="AY30" i="2"/>
  <c r="AX30" i="2"/>
  <c r="AW30" i="2"/>
  <c r="AY29" i="2"/>
  <c r="AX29" i="2"/>
  <c r="AW29" i="2"/>
  <c r="AZ29" i="2" s="1"/>
  <c r="AY28" i="2"/>
  <c r="AX28" i="2"/>
  <c r="AW28" i="2"/>
  <c r="AY27" i="2"/>
  <c r="AX27" i="2"/>
  <c r="AW27" i="2"/>
  <c r="AY26" i="2"/>
  <c r="AX26" i="2"/>
  <c r="AW26" i="2"/>
  <c r="AY25" i="2"/>
  <c r="AX25" i="2"/>
  <c r="AW25" i="2"/>
  <c r="AZ25" i="2" s="1"/>
  <c r="AY24" i="2"/>
  <c r="AX24" i="2"/>
  <c r="AW24" i="2"/>
  <c r="AY23" i="2"/>
  <c r="AX23" i="2"/>
  <c r="AW23" i="2"/>
  <c r="AY22" i="2"/>
  <c r="AX22" i="2"/>
  <c r="AW22" i="2"/>
  <c r="AY21" i="2"/>
  <c r="AX21" i="2"/>
  <c r="AW21" i="2"/>
  <c r="AZ21" i="2" s="1"/>
  <c r="AY20" i="2"/>
  <c r="AX20" i="2"/>
  <c r="AW20" i="2"/>
  <c r="AY19" i="2"/>
  <c r="AX19" i="2"/>
  <c r="AW19" i="2"/>
  <c r="AY18" i="2"/>
  <c r="AX18" i="2"/>
  <c r="AW18" i="2"/>
  <c r="AY17" i="2"/>
  <c r="AX17" i="2"/>
  <c r="AW17" i="2"/>
  <c r="AZ17" i="2" s="1"/>
  <c r="AY16" i="2"/>
  <c r="AX16" i="2"/>
  <c r="AW16" i="2"/>
  <c r="AY44" i="2"/>
  <c r="AX44" i="2"/>
  <c r="AW44" i="2"/>
  <c r="AY15" i="2"/>
  <c r="AX15" i="2"/>
  <c r="AW15" i="2"/>
  <c r="AY14" i="2"/>
  <c r="AX14" i="2"/>
  <c r="AW14" i="2"/>
  <c r="AY13" i="2"/>
  <c r="AX13" i="2"/>
  <c r="AW13" i="2"/>
  <c r="AY12" i="2"/>
  <c r="AX12" i="2"/>
  <c r="AW12" i="2"/>
  <c r="AY11" i="2"/>
  <c r="AX11" i="2"/>
  <c r="AW11" i="2"/>
  <c r="AY10" i="2"/>
  <c r="AX10" i="2"/>
  <c r="AW10" i="2"/>
  <c r="AY9" i="2"/>
  <c r="AX9" i="2"/>
  <c r="AW9" i="2"/>
  <c r="AY8" i="2"/>
  <c r="AX8" i="2"/>
  <c r="AW8" i="2"/>
  <c r="AY7" i="2"/>
  <c r="AX7" i="2"/>
  <c r="AW7" i="2"/>
  <c r="AY6" i="2"/>
  <c r="AX6" i="2"/>
  <c r="AW6" i="2"/>
  <c r="AY5" i="2"/>
  <c r="AX5" i="2"/>
  <c r="AW5" i="2"/>
  <c r="AY4" i="2"/>
  <c r="AX4" i="2"/>
  <c r="J4" i="2"/>
  <c r="AW4" i="2" s="1"/>
  <c r="N45" i="1"/>
  <c r="S45" i="1" s="1"/>
  <c r="N44" i="1"/>
  <c r="S44" i="1" s="1"/>
  <c r="N43" i="1"/>
  <c r="S43" i="1" s="1"/>
  <c r="D43" i="1"/>
  <c r="N42" i="1"/>
  <c r="S42" i="1" s="1"/>
  <c r="N41" i="1"/>
  <c r="S41" i="1" s="1"/>
  <c r="N40" i="1"/>
  <c r="N39" i="1"/>
  <c r="S39" i="1" s="1"/>
  <c r="N38" i="1"/>
  <c r="S38" i="1" s="1"/>
  <c r="N37" i="1"/>
  <c r="S37" i="1" s="1"/>
  <c r="N36" i="1"/>
  <c r="S36" i="1" s="1"/>
  <c r="N35" i="1"/>
  <c r="S35" i="1" s="1"/>
  <c r="D35" i="1"/>
  <c r="N34" i="1"/>
  <c r="S34" i="1" s="1"/>
  <c r="N33" i="1"/>
  <c r="S33" i="1" s="1"/>
  <c r="N32" i="1"/>
  <c r="S32" i="1" s="1"/>
  <c r="N31" i="1"/>
  <c r="S31" i="1" s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N23" i="1"/>
  <c r="S23" i="1" s="1"/>
  <c r="Q22" i="1"/>
  <c r="P22" i="1"/>
  <c r="O22" i="1"/>
  <c r="D22" i="1"/>
  <c r="Q21" i="1"/>
  <c r="P21" i="1"/>
  <c r="O21" i="1"/>
  <c r="Q20" i="1"/>
  <c r="P20" i="1"/>
  <c r="O20" i="1"/>
  <c r="N20" i="1" s="1"/>
  <c r="S20" i="1" s="1"/>
  <c r="N19" i="1"/>
  <c r="S19" i="1" s="1"/>
  <c r="N18" i="1"/>
  <c r="S18" i="1" s="1"/>
  <c r="O17" i="1"/>
  <c r="N17" i="1" s="1"/>
  <c r="S17" i="1" s="1"/>
  <c r="O16" i="1"/>
  <c r="N16" i="1" s="1"/>
  <c r="S16" i="1" s="1"/>
  <c r="N15" i="1"/>
  <c r="S15" i="1" s="1"/>
  <c r="N14" i="1"/>
  <c r="S14" i="1" s="1"/>
  <c r="N13" i="1"/>
  <c r="S13" i="1" s="1"/>
  <c r="N12" i="1"/>
  <c r="S12" i="1" s="1"/>
  <c r="N11" i="1"/>
  <c r="S11" i="1" s="1"/>
  <c r="N10" i="1"/>
  <c r="S10" i="1" s="1"/>
  <c r="N9" i="1"/>
  <c r="S9" i="1" s="1"/>
  <c r="G9" i="1"/>
  <c r="F9" i="1"/>
  <c r="E9" i="1"/>
  <c r="N8" i="1"/>
  <c r="S8" i="1" s="1"/>
  <c r="G8" i="1"/>
  <c r="F8" i="1"/>
  <c r="E8" i="1"/>
  <c r="N7" i="1"/>
  <c r="S7" i="1" s="1"/>
  <c r="G7" i="1"/>
  <c r="F7" i="1"/>
  <c r="E7" i="1"/>
  <c r="N6" i="1"/>
  <c r="S6" i="1" s="1"/>
  <c r="G6" i="1"/>
  <c r="F6" i="1"/>
  <c r="E6" i="1"/>
  <c r="N5" i="1"/>
  <c r="S5" i="1" s="1"/>
  <c r="G5" i="1"/>
  <c r="F5" i="1"/>
  <c r="E5" i="1"/>
  <c r="N4" i="1"/>
  <c r="S4" i="1" s="1"/>
  <c r="G4" i="1"/>
  <c r="F4" i="1"/>
  <c r="E4" i="1"/>
  <c r="AZ4" i="2" l="1"/>
  <c r="AZ8" i="2"/>
  <c r="AZ12" i="2"/>
  <c r="AZ7" i="2"/>
  <c r="AZ11" i="2"/>
  <c r="AZ15" i="2"/>
  <c r="AZ18" i="2"/>
  <c r="AZ22" i="2"/>
  <c r="AZ26" i="2"/>
  <c r="AZ30" i="2"/>
  <c r="AZ34" i="2"/>
  <c r="AZ39" i="2"/>
  <c r="AZ43" i="2"/>
  <c r="AZ45" i="2"/>
  <c r="AZ44" i="2"/>
  <c r="AZ6" i="2"/>
  <c r="AZ10" i="2"/>
  <c r="AZ14" i="2"/>
  <c r="AZ38" i="2"/>
  <c r="AZ42" i="2"/>
  <c r="AZ5" i="2"/>
  <c r="AZ9" i="2"/>
  <c r="AZ13" i="2"/>
  <c r="AZ16" i="2"/>
  <c r="AZ20" i="2"/>
  <c r="AZ24" i="2"/>
  <c r="AZ28" i="2"/>
  <c r="AZ32" i="2"/>
  <c r="AZ36" i="2"/>
  <c r="AZ37" i="2"/>
  <c r="AZ41" i="2"/>
  <c r="AZ19" i="2"/>
  <c r="AZ23" i="2"/>
  <c r="AZ27" i="2"/>
  <c r="AZ31" i="2"/>
  <c r="AZ35" i="2"/>
  <c r="AZ40" i="2"/>
  <c r="D4" i="1"/>
  <c r="H4" i="1" s="1"/>
  <c r="N26" i="1"/>
  <c r="S26" i="1" s="1"/>
  <c r="N28" i="1"/>
  <c r="S28" i="1" s="1"/>
  <c r="N25" i="1"/>
  <c r="S25" i="1" s="1"/>
  <c r="N29" i="1"/>
  <c r="S29" i="1" s="1"/>
  <c r="D9" i="1"/>
  <c r="H9" i="1" s="1"/>
  <c r="I9" i="1" s="1"/>
  <c r="D7" i="1"/>
  <c r="H7" i="1" s="1"/>
  <c r="I7" i="1" s="1"/>
  <c r="D8" i="1"/>
  <c r="H8" i="1" s="1"/>
  <c r="I8" i="1" s="1"/>
  <c r="N24" i="1"/>
  <c r="S24" i="1" s="1"/>
  <c r="N30" i="1"/>
  <c r="S30" i="1" s="1"/>
  <c r="D5" i="1"/>
  <c r="H5" i="1" s="1"/>
  <c r="I5" i="1" s="1"/>
  <c r="D6" i="1"/>
  <c r="H6" i="1" s="1"/>
  <c r="I6" i="1" s="1"/>
  <c r="N21" i="1"/>
  <c r="S21" i="1" s="1"/>
  <c r="S46" i="1" s="1"/>
  <c r="N22" i="1"/>
  <c r="S22" i="1" s="1"/>
  <c r="N27" i="1"/>
  <c r="S27" i="1" s="1"/>
  <c r="I4" i="1" l="1"/>
  <c r="H10" i="1"/>
  <c r="I10" i="1" s="1"/>
</calcChain>
</file>

<file path=xl/sharedStrings.xml><?xml version="1.0" encoding="utf-8"?>
<sst xmlns="http://schemas.openxmlformats.org/spreadsheetml/2006/main" count="254" uniqueCount="192">
  <si>
    <t>Item No.</t>
  </si>
  <si>
    <t xml:space="preserve">Item Description </t>
  </si>
  <si>
    <t>Unit</t>
  </si>
  <si>
    <t>Delivery requested period
April 2026</t>
  </si>
  <si>
    <t>Delivery 
requested period
July 2026</t>
  </si>
  <si>
    <t>Delivery requested period
October 2026</t>
  </si>
  <si>
    <t>MDL</t>
  </si>
  <si>
    <t>USD</t>
  </si>
  <si>
    <t>Item description</t>
  </si>
  <si>
    <t>Descriere produs</t>
  </si>
  <si>
    <t xml:space="preserve">Total Quantity </t>
  </si>
  <si>
    <t xml:space="preserve">Women Hygiene kits </t>
  </si>
  <si>
    <t>Toothpaste, fluoride, tube 75 ml</t>
  </si>
  <si>
    <t xml:space="preserve">Men Hygiene kits </t>
  </si>
  <si>
    <t>Toothbrush, adult, medium-soft bristles, individually sealed</t>
  </si>
  <si>
    <t>Periuță de dinți pentru adulți, peri medii-moi, ambalată individual</t>
  </si>
  <si>
    <t xml:space="preserve">Special needs (Adults) Hygiene kits </t>
  </si>
  <si>
    <t>Wet wipes, alcohol-free, hypoallergenic, resealable pack of 100 pcs</t>
  </si>
  <si>
    <t>Șervețele umede, fără alcool, hipoalergenice, pachet resigilabil 100 buc.</t>
  </si>
  <si>
    <t xml:space="preserve">Special needs (children) Hygiene kits </t>
  </si>
  <si>
    <t>Women’s sanitary pads, normal absorbency (3 drops), with wings, pack of 16 pcs</t>
  </si>
  <si>
    <t>Absorbante igienice pentru femei, absorbție normală (3 picături), cu aripioare, pachet 16 buc.</t>
  </si>
  <si>
    <t>Children (0-2 y.o) Hygien kits</t>
  </si>
  <si>
    <t>Toilet soap bar, 90 g, individually wrapped</t>
  </si>
  <si>
    <t>Săpun solid de toaletă, 90 g, ambalat individual</t>
  </si>
  <si>
    <t xml:space="preserve">Commom spaces Hygiene kits </t>
  </si>
  <si>
    <t>Shampoo, bottle 200–250 ml</t>
  </si>
  <si>
    <t>Total MDL (without VAT)</t>
  </si>
  <si>
    <t>Laundry detergent powder for hand washing, 200–300 g per pack (box or plastic bag)</t>
  </si>
  <si>
    <t>Detergent praf pentru spălare manuală, 200–300 g/pachet (cutie sau pungă de plastic)</t>
  </si>
  <si>
    <t>Toilet paper, 1‑ply recycled paper, pack of 8 rolls (at least 90 mm x 60 m)</t>
  </si>
  <si>
    <t>Hârtie igienică, 1 strat, hârtie reciclată, pachet 8 role (minim 90 mm × 60 m)</t>
  </si>
  <si>
    <t>Disposable razors, pack of 5 pcs (twin blade or better)</t>
  </si>
  <si>
    <t>Aparate de ras de unică folosință, pachet 5 buc. (minim două lame)</t>
  </si>
  <si>
    <t>Shaving foam, aerosol can 200 ml</t>
  </si>
  <si>
    <t>Spumă de ras, aerosol 200 ml</t>
  </si>
  <si>
    <t>2.Women Hygiene kit</t>
  </si>
  <si>
    <t>Price</t>
  </si>
  <si>
    <t>Quantity (Total)</t>
  </si>
  <si>
    <t>Baby wet wipes, alcohol‑free, resealable pack of 120 pcs</t>
  </si>
  <si>
    <t>Șervețele umede pentru bebeluși, fără alcool, pachet resigilabil 120 buc.</t>
  </si>
  <si>
    <t>Pastă de dinți, 75 ml, 1 articol</t>
  </si>
  <si>
    <t>Baby soap bar, 90 g, hypoallergenic, individually wrapped</t>
  </si>
  <si>
    <t>Săpun pentru bebeluși, 90 g, hipoalergenic, ambalat individual</t>
  </si>
  <si>
    <t>Șervețele umede, 1 pachet (100buc)</t>
  </si>
  <si>
    <t>Adult disposable diapers, size M, pack of 30 pcs</t>
  </si>
  <si>
    <t>Scutece de unică folosință pentru adulți, mărimea M, pachet 30 buc.</t>
  </si>
  <si>
    <t>Absorbante igienice, 1 pachet de 16 bucăți, 3 picaturi</t>
  </si>
  <si>
    <t>Disposable absorbent bed pads for adults, size 60×90 cm, pack of 30 pcs</t>
  </si>
  <si>
    <t>Pelinci absorbante de unică folosință pentru adulți, 60×90 cm, pachet 30 buc.</t>
  </si>
  <si>
    <t>Săpun 90 gr. ambalat individual, - 1 articol</t>
  </si>
  <si>
    <t>Talcum powder (baby), 200 g, bottle</t>
  </si>
  <si>
    <t>Pudră de talc (bebeluşi), 200 g, flacon</t>
  </si>
  <si>
    <t>Șampon, 200-250 ml</t>
  </si>
  <si>
    <t>Disposable absorbent pads for babies, size 60×60 cm, pack of 30 pcs</t>
  </si>
  <si>
    <t>Pelinci absorbante de unică folosință pentru bebeluși, 60×60 cm, pachet 30 buc.</t>
  </si>
  <si>
    <t>Hârtie igienică, 2 straturi, 16.5m - 2 role</t>
  </si>
  <si>
    <t>Liquid hand soap, mild/cream, 5 L PET bottle</t>
  </si>
  <si>
    <t>Săpun lichid pentru mâini, delicat/cremos, canistră 5 L</t>
  </si>
  <si>
    <t>Ambalaj - o pungă</t>
  </si>
  <si>
    <t>Dishwashing liquid, 500 ml bottle</t>
  </si>
  <si>
    <t>Detergent de vase lichid, flacon 500 ml</t>
  </si>
  <si>
    <t>Total</t>
  </si>
  <si>
    <t>Universal floor cleaner, 5 L</t>
  </si>
  <si>
    <t>Detergent universal pentru podele, 5 L</t>
  </si>
  <si>
    <t>Bathroom &amp; toilet cleaner, chlorine‑based (bleach), 750 ml bottle</t>
  </si>
  <si>
    <t>Detergent pentru baie și WC, pe bază de clor (înălbitor), flacon 750 ml</t>
  </si>
  <si>
    <t>3.Men Hygiene kit</t>
  </si>
  <si>
    <t>Dishwashing sponges, pack of 5 pcs</t>
  </si>
  <si>
    <t>Bureți pentru spălat vase, pachet 5 buc.</t>
  </si>
  <si>
    <t>Laundry detergent powder, universal, machine wash, 5 kg bag</t>
  </si>
  <si>
    <t>Detergent de rufe praf, universal, pentru mașină automată, sac 5 kg</t>
  </si>
  <si>
    <t>Periuță de dinți, Medium soft, ambalat individual, 1 articol</t>
  </si>
  <si>
    <t>Garbage bags, 35 L, heavy‑duty, with ties/handles, roll of 50 pcs</t>
  </si>
  <si>
    <t>Saci menajeri, 35 L, rezistenți, cu șnur/mânere, rolă 50 buc.</t>
  </si>
  <si>
    <t>Garbage bags, 120 L, heavy‑duty, pack of 10 pcs</t>
  </si>
  <si>
    <t>Saci menajeri, 120 L, rezistenți, pachet 10 buc.</t>
  </si>
  <si>
    <t>Rubber cleaning gloves, reusable, size L, 1 pair</t>
  </si>
  <si>
    <t>Mănuși de cauciuc pentru curățenie, reutilizabile, mărimea L, 1 pereche</t>
  </si>
  <si>
    <t>Mop &amp; bucket set with wringer: cotton mop head ≥200 g; handle ≥120 cm; bucket ≥10 L</t>
  </si>
  <si>
    <t>Set mop cu găleată și storcător: cap mop bumbac ≥200 g; coadă ≥120 cm; găleată ≥10 L</t>
  </si>
  <si>
    <t>Detergent de rufe/praf universal manual, 200-300 gr. - 1 cutie</t>
  </si>
  <si>
    <t>Toilet cleaning brush with holder, plastic set</t>
  </si>
  <si>
    <t>Perie WC cu suport, set din plastic</t>
  </si>
  <si>
    <t>Aparat de ras de unica folosință- 1set, ( 5 buc in set)</t>
  </si>
  <si>
    <t>Broom and dustpan set, plastic, handle height approx. 1 m</t>
  </si>
  <si>
    <t>Set mătură cu făraș, plastic, înălțime mâner aprox. 1 m</t>
  </si>
  <si>
    <t>Spumă de ras (200ml) - 1</t>
  </si>
  <si>
    <t>Baby disposable diapers, size 2, pack of 40–50 pcs</t>
  </si>
  <si>
    <t>Scutece de unică folosință pentru copii, mărimea 2, pachet 40–50 buc.</t>
  </si>
  <si>
    <t>Baby disposable diapers, size 3, pack of 40–50 pcs</t>
  </si>
  <si>
    <t>Scutece de unică folosință pentru copii, mărimea 3, pachet 40–50 buc.</t>
  </si>
  <si>
    <t>Baby disposable diapers, size 4, pack of 40–50 pcs</t>
  </si>
  <si>
    <t>Scutece de unică folosință pentru copii, mărimea 4, pachet 40–50 buc.</t>
  </si>
  <si>
    <t>Baby disposable diapers, size 5, pack of 40–50 pcs</t>
  </si>
  <si>
    <t>Scutece de unică folosință pentru copii, mărimea 5, pachet 40–50 buc.</t>
  </si>
  <si>
    <t>Baby disposable diapers, size 6, pack of 40–50 pcs</t>
  </si>
  <si>
    <t>Scutece de unică folosință pentru copii, mărimea 6, pachet 40–50 buc.</t>
  </si>
  <si>
    <t>Șervețele umede, 2 pachete (100buc)</t>
  </si>
  <si>
    <t>Cup/mug, porcelain, 250 ml, with handle</t>
  </si>
  <si>
    <t>Cană, porțelan, 250 ml, cu toartă</t>
  </si>
  <si>
    <t>Scutece pentru adulți - 1 pachet (30 buc/pachet), Marimea M</t>
  </si>
  <si>
    <t>Salad bowl, porcelain, diameter 18 cm</t>
  </si>
  <si>
    <t>Bol pentru salată, porțelan, diametru 18 cm</t>
  </si>
  <si>
    <t>Pelinci absorbante adulti (1 pachet de 30), Marimea 60x90</t>
  </si>
  <si>
    <t>Soup bowl, porcelain, diameter 22–24 cm</t>
  </si>
  <si>
    <t>Bol pentru supă, porțelan, diametru 22–24 cm</t>
  </si>
  <si>
    <t>Pudră/Talc (200 gr)- 1 buc.</t>
  </si>
  <si>
    <t>Dinner plate, porcelain, diameter 22–24 cm</t>
  </si>
  <si>
    <t>Farfurie întinsă, porțelan, diametru 22–24 cm</t>
  </si>
  <si>
    <t>Tablespoon, stainless steel</t>
  </si>
  <si>
    <t>Lingură, oțel inoxidabil</t>
  </si>
  <si>
    <t>Teaspoon, stainless steel</t>
  </si>
  <si>
    <t>Linguriță, oțel inoxidabil</t>
  </si>
  <si>
    <t>Fork, stainless steel</t>
  </si>
  <si>
    <t>Furculiță, oțel inoxidabil</t>
  </si>
  <si>
    <t>Baby diaper rash cream with zinc oxide, tube 75 ml</t>
  </si>
  <si>
    <t>Cremă pentru iritații de scutec cu oxid de zinc (bebeluşi), tub 75 ml</t>
  </si>
  <si>
    <t xml:space="preserve">4.Special needs (Adults) Hygiene kits </t>
  </si>
  <si>
    <t>Adult disposable diapers, size S, pack of 30 pcs</t>
  </si>
  <si>
    <t>Scutece de unică folosință pentru adulți, mărimea S, pachet 30 buc.</t>
  </si>
  <si>
    <t>Total Quantity</t>
  </si>
  <si>
    <t>Nr. d/o</t>
  </si>
  <si>
    <t>Toothpaste, 75 ml, 1 item</t>
  </si>
  <si>
    <t>Toothbrush, Medium soft, individually wrapped, 1 item</t>
  </si>
  <si>
    <t>Wet wipes, 1 pack (100pcs)</t>
  </si>
  <si>
    <t>Lady sanitary pads, 1 pack of 16 pieces, 3 drops</t>
  </si>
  <si>
    <t>Soap 90 gr. individually wrapped - 1 item</t>
  </si>
  <si>
    <t>Shampoo, 200-250 ml</t>
  </si>
  <si>
    <t>Laundry Detergent Powder for Hand Washing- 200-300 gr.,  cardboard box or  plastic pack - 1 box /pack</t>
  </si>
  <si>
    <t>Toilet paper, 8rolls per package, 1 pack</t>
  </si>
  <si>
    <t>Disposable razor - 1set, (5 pcs in set)</t>
  </si>
  <si>
    <t>Shaving foam (200ml) - 1 item</t>
  </si>
  <si>
    <t>Baby wet wipes, pack of 120 pcs</t>
  </si>
  <si>
    <t xml:space="preserve">Baby soap 90 gr., individually wrapped - 1 item </t>
  </si>
  <si>
    <t xml:space="preserve">Diaper rash zinc baby cream , 75 ml -1 item </t>
  </si>
  <si>
    <t>Adult diapers - 1 pack (30 pcs/pack), Size M</t>
  </si>
  <si>
    <t>Absorbent pads  for adults (1 pack of 30), Size 60x90</t>
  </si>
  <si>
    <t>Powder/Talc (200 gr) - 1 pc.</t>
  </si>
  <si>
    <t>Absorbent baby pads (1 pack of 30, 60x60)</t>
  </si>
  <si>
    <t>Liquid soap bottle of 5 l, mild</t>
  </si>
  <si>
    <t xml:space="preserve">Dishwashing gel / Washing-up liquid , 500 ml, 1  bottles  </t>
  </si>
  <si>
    <t>Universal Floor cleaner (packaging 5 l)</t>
  </si>
  <si>
    <t>Chlorine-based Bathroom and toilet cleaner - 1l or 750ml, 1 bottle</t>
  </si>
  <si>
    <t>Dishwashing sponges, pack of 5 pieces</t>
  </si>
  <si>
    <t xml:space="preserve">Laundry detergent universal powder, machine wash (packaging 5 kg) </t>
  </si>
  <si>
    <t>Garbage bags, durable with handles or strings, 35 l, pack of 50 pcs</t>
  </si>
  <si>
    <t>Garbage bags 120 l, durable, pack of 10 pcs</t>
  </si>
  <si>
    <t>Rubber cleaning gloves (L)</t>
  </si>
  <si>
    <t>Mop set with bucket. Cotton mop 200 gr, with white fibers and plastic mounts with metal handle 120 cm, bucket at least 10L, durable, with sturdy wringer</t>
  </si>
  <si>
    <t xml:space="preserve">Plastic toilet cleaning brush for WC with holder </t>
  </si>
  <si>
    <t>Broom with dustpan set, plastic, h-1m - 1 item</t>
  </si>
  <si>
    <t>Baby disposable diapers, 1 pack (40-50 pcs depending on the size), size 2</t>
  </si>
  <si>
    <t>Baby disposable diapers, 1 pack (40-50 pcs depending on the size), size 3</t>
  </si>
  <si>
    <t>Baby disposable diapers, 1 pack (40-50 pcs depending on the size), size 4</t>
  </si>
  <si>
    <t>Baby disposable diapers, 1 pack (40-50 pcs depending on the size), size 5</t>
  </si>
  <si>
    <t>Baby disposable diapers, 1 pack (40-50 pcs depending on the size), size 6</t>
  </si>
  <si>
    <t>Adult diapers - 1 pack (30 pcs/pack), Size S</t>
  </si>
  <si>
    <t>Cup, porcelain, 250 ml, with handle</t>
  </si>
  <si>
    <t>Salad bowl,  porcelain, diameter 18 cm</t>
  </si>
  <si>
    <t>Soup bowl, porcelain, (diameter 22-24 cm)</t>
  </si>
  <si>
    <t>Dinner plate, porcelain, diameter 22-24 cm</t>
  </si>
  <si>
    <t>Tea spoon, stainless steel</t>
  </si>
  <si>
    <t>Delivery 1, May 2026</t>
  </si>
  <si>
    <t>Delivery 2, July 2026</t>
  </si>
  <si>
    <t>Delivery 3, October 2026</t>
  </si>
  <si>
    <t>Unit Price 
MDL (w/o VAT)</t>
  </si>
  <si>
    <t>Sub-Total MDL</t>
  </si>
  <si>
    <t>May</t>
  </si>
  <si>
    <t>Jul</t>
  </si>
  <si>
    <t>Oct</t>
  </si>
  <si>
    <t>Total Delivery 1 May</t>
  </si>
  <si>
    <t>Total Delivery 2 July</t>
  </si>
  <si>
    <t>Total Delivery 3 Oct</t>
  </si>
  <si>
    <t>Recipient 1, Chisinau</t>
  </si>
  <si>
    <t>Recipient 2, Chisinau</t>
  </si>
  <si>
    <t>Recipient 3, Chisinau</t>
  </si>
  <si>
    <t>Recipient 4, Chisinau</t>
  </si>
  <si>
    <t>Recipient 5, Chisinau</t>
  </si>
  <si>
    <t>Recipient 6, Chisinau</t>
  </si>
  <si>
    <t>Recipient 7, Criuleni</t>
  </si>
  <si>
    <t>Recipient 8, Donduseni</t>
  </si>
  <si>
    <t>Recipient 10,  Hîncești,  Cărpineni</t>
  </si>
  <si>
    <t>Recipient 9, Hîncești, Sărata Galbenă</t>
  </si>
  <si>
    <t xml:space="preserve"> Recipient 11, Nisporeni</t>
  </si>
  <si>
    <t>Recipient 12, Rîșcani, Mihăileni</t>
  </si>
  <si>
    <t>Recipient 13, Ștefan Vodă,  Popeasca</t>
  </si>
  <si>
    <t>Recipient 14, Sărătenii Vechi</t>
  </si>
  <si>
    <t>Recipient 15, Orhei</t>
  </si>
  <si>
    <t>Pastă de dinți cu fluor, tub 75 ml</t>
  </si>
  <si>
    <t>Șampon, flacon 200–250 ml</t>
  </si>
  <si>
    <t>Annex B, ITB 9203484, Hygiene and cleaning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</si>
</sst>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sz val="12"/>
      <name val="Aptos Display"/>
      <family val="2"/>
      <scheme val="maj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rgb="FF3C4043"/>
      <name val="Google Sans"/>
    </font>
    <font>
      <sz val="14"/>
      <color theme="1"/>
      <name val="Aptos Narrow"/>
      <family val="2"/>
      <scheme val="minor"/>
    </font>
    <font>
      <b/>
      <sz val="14"/>
      <color theme="0"/>
      <name val="Aptos"/>
      <family val="2"/>
    </font>
    <font>
      <b/>
      <sz val="14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6B26B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169">
    <xf numFmtId="0" fontId="0" fillId="0" borderId="0" xfId="0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2" fillId="0" borderId="5" xfId="0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2" xfId="0" applyBorder="1" applyAlignment="1">
      <alignment horizontal="center"/>
    </xf>
    <xf numFmtId="0" fontId="2" fillId="0" borderId="13" xfId="0" applyFont="1" applyBorder="1"/>
    <xf numFmtId="0" fontId="0" fillId="0" borderId="14" xfId="0" applyBorder="1" applyAlignment="1">
      <alignment horizontal="center"/>
    </xf>
    <xf numFmtId="0" fontId="2" fillId="0" borderId="15" xfId="0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8" xfId="0" applyFont="1" applyBorder="1" applyAlignment="1">
      <alignment vertical="center"/>
    </xf>
    <xf numFmtId="0" fontId="2" fillId="0" borderId="19" xfId="0" applyFont="1" applyBorder="1"/>
    <xf numFmtId="0" fontId="2" fillId="0" borderId="20" xfId="0" applyFont="1" applyBorder="1"/>
    <xf numFmtId="0" fontId="0" fillId="0" borderId="22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wrapText="1"/>
    </xf>
    <xf numFmtId="0" fontId="8" fillId="9" borderId="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2" xfId="0" applyFont="1" applyBorder="1"/>
    <xf numFmtId="0" fontId="2" fillId="8" borderId="0" xfId="0" applyFont="1" applyFill="1"/>
    <xf numFmtId="0" fontId="0" fillId="8" borderId="0" xfId="0" applyFill="1"/>
    <xf numFmtId="0" fontId="2" fillId="8" borderId="40" xfId="0" applyFont="1" applyFill="1" applyBorder="1"/>
    <xf numFmtId="0" fontId="2" fillId="0" borderId="22" xfId="0" applyFont="1" applyBorder="1" applyAlignment="1">
      <alignment horizontal="right"/>
    </xf>
    <xf numFmtId="0" fontId="0" fillId="8" borderId="42" xfId="0" applyFill="1" applyBorder="1"/>
    <xf numFmtId="0" fontId="3" fillId="0" borderId="22" xfId="0" applyFont="1" applyBorder="1" applyAlignment="1">
      <alignment horizontal="justify" vertical="center"/>
    </xf>
    <xf numFmtId="0" fontId="2" fillId="8" borderId="22" xfId="0" applyFont="1" applyFill="1" applyBorder="1"/>
    <xf numFmtId="0" fontId="0" fillId="8" borderId="22" xfId="0" applyFill="1" applyBorder="1"/>
    <xf numFmtId="4" fontId="2" fillId="0" borderId="13" xfId="0" applyNumberFormat="1" applyFont="1" applyBorder="1"/>
    <xf numFmtId="4" fontId="2" fillId="0" borderId="15" xfId="0" applyNumberFormat="1" applyFont="1" applyBorder="1"/>
    <xf numFmtId="4" fontId="2" fillId="0" borderId="20" xfId="0" applyNumberFormat="1" applyFont="1" applyBorder="1"/>
    <xf numFmtId="0" fontId="0" fillId="3" borderId="22" xfId="0" applyFill="1" applyBorder="1"/>
    <xf numFmtId="0" fontId="0" fillId="0" borderId="43" xfId="0" applyBorder="1"/>
    <xf numFmtId="0" fontId="10" fillId="0" borderId="27" xfId="0" applyFont="1" applyBorder="1"/>
    <xf numFmtId="0" fontId="0" fillId="3" borderId="1" xfId="0" applyFill="1" applyBorder="1"/>
    <xf numFmtId="4" fontId="11" fillId="3" borderId="20" xfId="0" applyNumberFormat="1" applyFont="1" applyFill="1" applyBorder="1"/>
    <xf numFmtId="0" fontId="2" fillId="0" borderId="27" xfId="0" applyFont="1" applyBorder="1" applyAlignment="1">
      <alignment horizontal="center"/>
    </xf>
    <xf numFmtId="0" fontId="0" fillId="0" borderId="21" xfId="0" applyBorder="1"/>
    <xf numFmtId="0" fontId="12" fillId="0" borderId="0" xfId="0" applyFont="1"/>
    <xf numFmtId="0" fontId="0" fillId="0" borderId="44" xfId="0" applyBorder="1"/>
    <xf numFmtId="0" fontId="0" fillId="3" borderId="37" xfId="0" applyFill="1" applyBorder="1"/>
    <xf numFmtId="0" fontId="10" fillId="3" borderId="37" xfId="0" applyFont="1" applyFill="1" applyBorder="1"/>
    <xf numFmtId="0" fontId="10" fillId="3" borderId="39" xfId="0" applyFont="1" applyFill="1" applyBorder="1"/>
    <xf numFmtId="0" fontId="0" fillId="3" borderId="39" xfId="0" applyFill="1" applyBorder="1"/>
    <xf numFmtId="0" fontId="10" fillId="3" borderId="22" xfId="0" applyFont="1" applyFill="1" applyBorder="1"/>
    <xf numFmtId="0" fontId="0" fillId="3" borderId="21" xfId="0" applyFill="1" applyBorder="1"/>
    <xf numFmtId="0" fontId="0" fillId="3" borderId="0" xfId="0" applyFill="1"/>
    <xf numFmtId="0" fontId="0" fillId="0" borderId="23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0" xfId="0" applyBorder="1"/>
    <xf numFmtId="0" fontId="0" fillId="0" borderId="25" xfId="0" applyBorder="1"/>
    <xf numFmtId="0" fontId="0" fillId="0" borderId="50" xfId="0" applyBorder="1"/>
    <xf numFmtId="4" fontId="11" fillId="3" borderId="6" xfId="0" applyNumberFormat="1" applyFont="1" applyFill="1" applyBorder="1"/>
    <xf numFmtId="0" fontId="0" fillId="0" borderId="54" xfId="0" applyBorder="1"/>
    <xf numFmtId="0" fontId="0" fillId="0" borderId="49" xfId="0" applyBorder="1"/>
    <xf numFmtId="0" fontId="0" fillId="0" borderId="56" xfId="0" applyBorder="1"/>
    <xf numFmtId="0" fontId="0" fillId="0" borderId="41" xfId="0" applyBorder="1"/>
    <xf numFmtId="0" fontId="0" fillId="0" borderId="57" xfId="0" applyBorder="1"/>
    <xf numFmtId="0" fontId="0" fillId="0" borderId="58" xfId="0" applyBorder="1"/>
    <xf numFmtId="0" fontId="0" fillId="0" borderId="3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2" fillId="0" borderId="25" xfId="0" applyFont="1" applyBorder="1"/>
    <xf numFmtId="0" fontId="2" fillId="0" borderId="50" xfId="0" applyFont="1" applyBorder="1"/>
    <xf numFmtId="0" fontId="0" fillId="11" borderId="0" xfId="0" applyFill="1"/>
    <xf numFmtId="0" fontId="7" fillId="9" borderId="6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50" xfId="0" applyBorder="1" applyAlignment="1">
      <alignment horizontal="center"/>
    </xf>
    <xf numFmtId="0" fontId="4" fillId="4" borderId="70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left" vertical="top" wrapText="1"/>
    </xf>
    <xf numFmtId="0" fontId="5" fillId="4" borderId="72" xfId="0" applyFont="1" applyFill="1" applyBorder="1" applyAlignment="1">
      <alignment horizontal="center" vertical="center" wrapText="1"/>
    </xf>
    <xf numFmtId="0" fontId="6" fillId="6" borderId="73" xfId="0" applyFont="1" applyFill="1" applyBorder="1" applyAlignment="1">
      <alignment horizontal="left" vertical="top" wrapText="1"/>
    </xf>
    <xf numFmtId="0" fontId="6" fillId="7" borderId="74" xfId="0" applyFont="1" applyFill="1" applyBorder="1" applyAlignment="1">
      <alignment horizontal="left" vertical="top" wrapText="1"/>
    </xf>
    <xf numFmtId="0" fontId="9" fillId="7" borderId="74" xfId="0" applyFont="1" applyFill="1" applyBorder="1" applyAlignment="1">
      <alignment horizontal="left" vertical="top" wrapText="1"/>
    </xf>
    <xf numFmtId="0" fontId="9" fillId="6" borderId="74" xfId="0" applyFont="1" applyFill="1" applyBorder="1" applyAlignment="1">
      <alignment horizontal="left" vertical="top" wrapText="1"/>
    </xf>
    <xf numFmtId="0" fontId="9" fillId="6" borderId="75" xfId="0" applyFont="1" applyFill="1" applyBorder="1" applyAlignment="1">
      <alignment horizontal="left" vertical="top" wrapText="1"/>
    </xf>
    <xf numFmtId="0" fontId="17" fillId="3" borderId="22" xfId="0" applyFont="1" applyFill="1" applyBorder="1"/>
    <xf numFmtId="0" fontId="2" fillId="0" borderId="33" xfId="0" applyFont="1" applyBorder="1"/>
    <xf numFmtId="0" fontId="16" fillId="0" borderId="22" xfId="0" applyFont="1" applyBorder="1"/>
    <xf numFmtId="0" fontId="16" fillId="0" borderId="27" xfId="0" applyFont="1" applyBorder="1"/>
    <xf numFmtId="0" fontId="16" fillId="0" borderId="46" xfId="0" applyFont="1" applyBorder="1"/>
    <xf numFmtId="0" fontId="16" fillId="0" borderId="40" xfId="0" applyFont="1" applyBorder="1"/>
    <xf numFmtId="0" fontId="0" fillId="3" borderId="27" xfId="0" applyFill="1" applyBorder="1"/>
    <xf numFmtId="0" fontId="0" fillId="3" borderId="54" xfId="0" applyFill="1" applyBorder="1"/>
    <xf numFmtId="0" fontId="0" fillId="3" borderId="25" xfId="0" applyFill="1" applyBorder="1"/>
    <xf numFmtId="0" fontId="0" fillId="0" borderId="52" xfId="0" applyBorder="1"/>
    <xf numFmtId="0" fontId="16" fillId="11" borderId="0" xfId="0" applyFont="1" applyFill="1"/>
    <xf numFmtId="0" fontId="9" fillId="3" borderId="74" xfId="0" applyFont="1" applyFill="1" applyBorder="1" applyAlignment="1">
      <alignment horizontal="left" vertical="top" wrapText="1"/>
    </xf>
    <xf numFmtId="0" fontId="0" fillId="0" borderId="53" xfId="0" applyBorder="1"/>
    <xf numFmtId="0" fontId="6" fillId="6" borderId="25" xfId="0" applyFont="1" applyFill="1" applyBorder="1" applyAlignment="1">
      <alignment horizontal="center" wrapText="1"/>
    </xf>
    <xf numFmtId="0" fontId="6" fillId="7" borderId="25" xfId="0" applyFont="1" applyFill="1" applyBorder="1" applyAlignment="1">
      <alignment horizontal="center" wrapText="1"/>
    </xf>
    <xf numFmtId="0" fontId="9" fillId="7" borderId="25" xfId="0" applyFont="1" applyFill="1" applyBorder="1" applyAlignment="1">
      <alignment horizontal="center" wrapText="1"/>
    </xf>
    <xf numFmtId="0" fontId="9" fillId="6" borderId="25" xfId="0" applyFont="1" applyFill="1" applyBorder="1" applyAlignment="1">
      <alignment horizontal="center" wrapText="1"/>
    </xf>
    <xf numFmtId="0" fontId="0" fillId="3" borderId="25" xfId="0" applyFill="1" applyBorder="1" applyAlignment="1">
      <alignment horizontal="center"/>
    </xf>
    <xf numFmtId="0" fontId="0" fillId="3" borderId="26" xfId="0" applyFill="1" applyBorder="1"/>
    <xf numFmtId="0" fontId="0" fillId="3" borderId="24" xfId="0" applyFill="1" applyBorder="1"/>
    <xf numFmtId="0" fontId="0" fillId="3" borderId="60" xfId="0" applyFill="1" applyBorder="1"/>
    <xf numFmtId="0" fontId="0" fillId="3" borderId="58" xfId="0" applyFill="1" applyBorder="1"/>
    <xf numFmtId="0" fontId="0" fillId="3" borderId="32" xfId="0" applyFill="1" applyBorder="1"/>
    <xf numFmtId="0" fontId="0" fillId="3" borderId="34" xfId="0" applyFill="1" applyBorder="1"/>
    <xf numFmtId="0" fontId="18" fillId="3" borderId="51" xfId="0" applyFont="1" applyFill="1" applyBorder="1"/>
    <xf numFmtId="0" fontId="18" fillId="3" borderId="76" xfId="0" applyFont="1" applyFill="1" applyBorder="1"/>
    <xf numFmtId="0" fontId="18" fillId="3" borderId="25" xfId="0" applyFont="1" applyFill="1" applyBorder="1"/>
    <xf numFmtId="0" fontId="18" fillId="3" borderId="52" xfId="0" applyFont="1" applyFill="1" applyBorder="1"/>
    <xf numFmtId="0" fontId="18" fillId="3" borderId="77" xfId="0" applyFont="1" applyFill="1" applyBorder="1"/>
    <xf numFmtId="0" fontId="18" fillId="3" borderId="49" xfId="0" applyFont="1" applyFill="1" applyBorder="1"/>
    <xf numFmtId="0" fontId="18" fillId="3" borderId="55" xfId="0" applyFont="1" applyFill="1" applyBorder="1"/>
    <xf numFmtId="0" fontId="16" fillId="3" borderId="22" xfId="0" applyFont="1" applyFill="1" applyBorder="1"/>
    <xf numFmtId="0" fontId="16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vertical="top" wrapText="1"/>
    </xf>
    <xf numFmtId="0" fontId="4" fillId="0" borderId="22" xfId="0" applyFont="1" applyBorder="1" applyAlignment="1">
      <alignment horizontal="center"/>
    </xf>
    <xf numFmtId="0" fontId="2" fillId="2" borderId="32" xfId="1" applyFont="1" applyBorder="1" applyAlignment="1">
      <alignment horizontal="center" vertical="center" wrapText="1"/>
    </xf>
    <xf numFmtId="0" fontId="0" fillId="0" borderId="32" xfId="0" applyBorder="1"/>
    <xf numFmtId="0" fontId="2" fillId="0" borderId="22" xfId="0" applyFont="1" applyBorder="1" applyAlignment="1">
      <alignment horizontal="center"/>
    </xf>
    <xf numFmtId="0" fontId="0" fillId="0" borderId="25" xfId="0" applyBorder="1"/>
    <xf numFmtId="0" fontId="2" fillId="2" borderId="11" xfId="1" applyFont="1" applyBorder="1" applyAlignment="1">
      <alignment horizontal="center" vertical="center" wrapText="1"/>
    </xf>
    <xf numFmtId="0" fontId="0" fillId="0" borderId="78" xfId="0" applyBorder="1"/>
    <xf numFmtId="0" fontId="2" fillId="2" borderId="8" xfId="1" applyFont="1" applyBorder="1" applyAlignment="1">
      <alignment horizontal="center" vertical="center"/>
    </xf>
    <xf numFmtId="0" fontId="0" fillId="0" borderId="79" xfId="0" applyBorder="1"/>
    <xf numFmtId="0" fontId="2" fillId="11" borderId="32" xfId="1" applyFont="1" applyFill="1" applyBorder="1" applyAlignment="1">
      <alignment horizontal="center" vertical="center"/>
    </xf>
    <xf numFmtId="0" fontId="2" fillId="2" borderId="49" xfId="1" applyFont="1" applyBorder="1" applyAlignment="1">
      <alignment horizontal="center" vertical="center" wrapText="1"/>
    </xf>
    <xf numFmtId="0" fontId="0" fillId="0" borderId="49" xfId="0" applyBorder="1"/>
    <xf numFmtId="0" fontId="2" fillId="2" borderId="9" xfId="1" applyFont="1" applyBorder="1" applyAlignment="1">
      <alignment horizontal="center" vertical="center"/>
    </xf>
    <xf numFmtId="0" fontId="0" fillId="0" borderId="80" xfId="0" applyBorder="1"/>
    <xf numFmtId="0" fontId="2" fillId="2" borderId="10" xfId="1" applyFont="1" applyBorder="1" applyAlignment="1">
      <alignment horizontal="center" vertical="center" wrapText="1"/>
    </xf>
    <xf numFmtId="0" fontId="0" fillId="0" borderId="5" xfId="0" applyBorder="1"/>
    <xf numFmtId="0" fontId="2" fillId="2" borderId="48" xfId="1" applyFont="1" applyBorder="1" applyAlignment="1">
      <alignment horizontal="center" vertical="center"/>
    </xf>
    <xf numFmtId="0" fontId="0" fillId="0" borderId="48" xfId="0" applyBorder="1"/>
    <xf numFmtId="0" fontId="2" fillId="0" borderId="40" xfId="0" applyFont="1" applyBorder="1" applyAlignment="1">
      <alignment horizontal="center"/>
    </xf>
    <xf numFmtId="0" fontId="0" fillId="0" borderId="42" xfId="0" applyBorder="1"/>
    <xf numFmtId="0" fontId="2" fillId="0" borderId="34" xfId="0" applyFont="1" applyBorder="1" applyAlignment="1">
      <alignment horizontal="center"/>
    </xf>
    <xf numFmtId="0" fontId="0" fillId="0" borderId="41" xfId="0" applyBorder="1"/>
    <xf numFmtId="0" fontId="2" fillId="2" borderId="10" xfId="1" applyFont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7" xfId="0" applyBorder="1"/>
    <xf numFmtId="0" fontId="15" fillId="10" borderId="65" xfId="0" applyFont="1" applyFill="1" applyBorder="1" applyAlignment="1">
      <alignment horizontal="center" vertical="center" wrapText="1"/>
    </xf>
    <xf numFmtId="0" fontId="0" fillId="0" borderId="81" xfId="0" applyBorder="1"/>
    <xf numFmtId="0" fontId="15" fillId="10" borderId="66" xfId="0" applyFont="1" applyFill="1" applyBorder="1" applyAlignment="1">
      <alignment horizontal="center" vertical="center" wrapText="1"/>
    </xf>
    <xf numFmtId="0" fontId="0" fillId="0" borderId="59" xfId="0" applyBorder="1"/>
    <xf numFmtId="0" fontId="14" fillId="8" borderId="35" xfId="0" applyFont="1" applyFill="1" applyBorder="1" applyAlignment="1">
      <alignment horizontal="center" vertical="center" wrapText="1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tabSelected="1" topLeftCell="L1" zoomScale="85" zoomScaleNormal="85" workbookViewId="0">
      <selection activeCell="J1" sqref="J1:S1"/>
    </sheetView>
  </sheetViews>
  <sheetFormatPr defaultRowHeight="14.5"/>
  <cols>
    <col min="1" max="1" width="9.08984375" hidden="1" customWidth="1"/>
    <col min="2" max="2" width="11" hidden="1" customWidth="1"/>
    <col min="3" max="3" width="54.453125" hidden="1" customWidth="1"/>
    <col min="4" max="4" width="12.90625" hidden="1" customWidth="1"/>
    <col min="5" max="5" width="16.6328125" hidden="1" customWidth="1"/>
    <col min="6" max="7" width="18.453125" hidden="1" customWidth="1"/>
    <col min="8" max="8" width="12.36328125" hidden="1" customWidth="1"/>
    <col min="9" max="9" width="5.453125" hidden="1" customWidth="1"/>
    <col min="10" max="10" width="4.453125" customWidth="1"/>
    <col min="11" max="11" width="4.6328125" customWidth="1"/>
    <col min="12" max="12" width="77.453125" style="19" customWidth="1"/>
    <col min="13" max="13" width="51.08984375" style="19" customWidth="1"/>
    <col min="14" max="14" width="10.6328125" customWidth="1"/>
    <col min="15" max="15" width="20" customWidth="1"/>
    <col min="16" max="16" width="16.36328125" customWidth="1"/>
    <col min="17" max="17" width="20.81640625" customWidth="1"/>
    <col min="20" max="20" width="16.36328125" customWidth="1"/>
  </cols>
  <sheetData>
    <row r="1" spans="2:19" ht="16.5" thickBot="1">
      <c r="J1" s="138" t="s">
        <v>191</v>
      </c>
      <c r="K1" s="138"/>
      <c r="L1" s="138"/>
      <c r="M1" s="138"/>
      <c r="N1" s="138"/>
      <c r="O1" s="138"/>
      <c r="P1" s="138"/>
      <c r="Q1" s="138"/>
      <c r="R1" s="138"/>
      <c r="S1" s="138"/>
    </row>
    <row r="2" spans="2:19" ht="15" customHeight="1">
      <c r="B2" s="145" t="s">
        <v>0</v>
      </c>
      <c r="C2" s="150" t="s">
        <v>1</v>
      </c>
      <c r="D2" s="160" t="s">
        <v>2</v>
      </c>
      <c r="E2" s="152" t="s">
        <v>3</v>
      </c>
      <c r="F2" s="152" t="s">
        <v>4</v>
      </c>
      <c r="G2" s="143" t="s">
        <v>5</v>
      </c>
      <c r="H2" s="143" t="s">
        <v>6</v>
      </c>
      <c r="I2" s="143" t="s">
        <v>7</v>
      </c>
      <c r="K2" s="154"/>
      <c r="L2" s="147" t="s">
        <v>8</v>
      </c>
      <c r="M2" s="147" t="s">
        <v>9</v>
      </c>
      <c r="N2" s="148" t="s">
        <v>10</v>
      </c>
      <c r="O2" s="139" t="s">
        <v>163</v>
      </c>
      <c r="P2" s="139" t="s">
        <v>164</v>
      </c>
      <c r="Q2" s="139" t="s">
        <v>165</v>
      </c>
      <c r="R2" s="139" t="s">
        <v>166</v>
      </c>
      <c r="S2" s="139" t="s">
        <v>167</v>
      </c>
    </row>
    <row r="3" spans="2:19" ht="44" customHeight="1">
      <c r="B3" s="146"/>
      <c r="C3" s="151"/>
      <c r="D3" s="153"/>
      <c r="E3" s="153"/>
      <c r="F3" s="153"/>
      <c r="G3" s="144"/>
      <c r="H3" s="144"/>
      <c r="I3" s="144"/>
      <c r="K3" s="155"/>
      <c r="L3" s="140"/>
      <c r="M3" s="140"/>
      <c r="N3" s="149"/>
      <c r="O3" s="140"/>
      <c r="P3" s="140"/>
      <c r="Q3" s="140"/>
      <c r="R3" s="140"/>
      <c r="S3" s="140"/>
    </row>
    <row r="4" spans="2:19" ht="20.149999999999999" customHeight="1">
      <c r="B4" s="10">
        <v>2</v>
      </c>
      <c r="C4" s="1" t="s">
        <v>11</v>
      </c>
      <c r="D4" s="4" t="e">
        <f t="shared" ref="D4:D9" si="0">E4+F4+G4</f>
        <v>#REF!</v>
      </c>
      <c r="E4" s="2" t="e">
        <f>#REF!</f>
        <v>#REF!</v>
      </c>
      <c r="F4" s="2" t="e">
        <f>#REF!</f>
        <v>#REF!</v>
      </c>
      <c r="G4" s="11" t="e">
        <f>#REF!</f>
        <v>#REF!</v>
      </c>
      <c r="H4" s="42" t="e">
        <f>D22*D4</f>
        <v>#REF!</v>
      </c>
      <c r="I4" s="42" t="e">
        <f>H4/#REF!</f>
        <v>#REF!</v>
      </c>
      <c r="K4" s="29">
        <v>1</v>
      </c>
      <c r="L4" s="135" t="s">
        <v>12</v>
      </c>
      <c r="M4" s="135" t="s">
        <v>189</v>
      </c>
      <c r="N4" s="128">
        <f t="shared" ref="N4:N45" si="1">SUM(O4:Q4)</f>
        <v>5682</v>
      </c>
      <c r="O4" s="62">
        <v>2307</v>
      </c>
      <c r="P4" s="62">
        <v>1887</v>
      </c>
      <c r="Q4" s="65">
        <v>1488</v>
      </c>
      <c r="R4" s="27"/>
      <c r="S4" s="27">
        <f>R4*N4</f>
        <v>0</v>
      </c>
    </row>
    <row r="5" spans="2:19" ht="20.149999999999999" customHeight="1">
      <c r="B5" s="12">
        <v>3</v>
      </c>
      <c r="C5" s="3" t="s">
        <v>13</v>
      </c>
      <c r="D5" s="4" t="e">
        <f t="shared" si="0"/>
        <v>#REF!</v>
      </c>
      <c r="E5" s="5" t="e">
        <f>#REF!</f>
        <v>#REF!</v>
      </c>
      <c r="F5" s="5" t="e">
        <f>#REF!</f>
        <v>#REF!</v>
      </c>
      <c r="G5" s="13" t="e">
        <f>#REF!</f>
        <v>#REF!</v>
      </c>
      <c r="H5" s="43" t="e">
        <f>D35*D5</f>
        <v>#REF!</v>
      </c>
      <c r="I5" s="42" t="e">
        <f>H5/#REF!</f>
        <v>#REF!</v>
      </c>
      <c r="K5" s="29">
        <v>2</v>
      </c>
      <c r="L5" s="135" t="s">
        <v>14</v>
      </c>
      <c r="M5" s="135" t="s">
        <v>15</v>
      </c>
      <c r="N5" s="129">
        <f t="shared" si="1"/>
        <v>5682</v>
      </c>
      <c r="O5" s="53">
        <v>2307</v>
      </c>
      <c r="P5" s="53">
        <v>1887</v>
      </c>
      <c r="Q5" s="64">
        <v>1488</v>
      </c>
      <c r="R5" s="19"/>
      <c r="S5" s="27">
        <f t="shared" ref="S5:S45" si="2">R5*N5</f>
        <v>0</v>
      </c>
    </row>
    <row r="6" spans="2:19" ht="20.149999999999999" customHeight="1">
      <c r="B6" s="10">
        <v>4</v>
      </c>
      <c r="C6" s="1" t="s">
        <v>16</v>
      </c>
      <c r="D6" s="4" t="e">
        <f t="shared" si="0"/>
        <v>#REF!</v>
      </c>
      <c r="E6" s="2" t="e">
        <f>#REF!</f>
        <v>#REF!</v>
      </c>
      <c r="F6" s="2" t="e">
        <f>#REF!</f>
        <v>#REF!</v>
      </c>
      <c r="G6" s="11" t="e">
        <f>#REF!</f>
        <v>#REF!</v>
      </c>
      <c r="H6" s="42" t="e">
        <f>D43*D6</f>
        <v>#REF!</v>
      </c>
      <c r="I6" s="42" t="e">
        <f>H6/#REF!</f>
        <v>#REF!</v>
      </c>
      <c r="K6" s="29">
        <v>3</v>
      </c>
      <c r="L6" s="135" t="s">
        <v>17</v>
      </c>
      <c r="M6" s="135" t="s">
        <v>18</v>
      </c>
      <c r="N6" s="130">
        <f t="shared" si="1"/>
        <v>6936</v>
      </c>
      <c r="O6" s="19">
        <v>2787</v>
      </c>
      <c r="P6" s="19">
        <v>2289</v>
      </c>
      <c r="Q6" s="22">
        <v>1860</v>
      </c>
      <c r="R6" s="19"/>
      <c r="S6" s="27">
        <f t="shared" si="2"/>
        <v>0</v>
      </c>
    </row>
    <row r="7" spans="2:19" ht="20.149999999999999" customHeight="1">
      <c r="B7" s="10">
        <v>5</v>
      </c>
      <c r="C7" s="1" t="s">
        <v>19</v>
      </c>
      <c r="D7" s="4" t="e">
        <f t="shared" si="0"/>
        <v>#REF!</v>
      </c>
      <c r="E7" s="2" t="e">
        <f>#REF!</f>
        <v>#REF!</v>
      </c>
      <c r="F7" s="2" t="e">
        <f>#REF!</f>
        <v>#REF!</v>
      </c>
      <c r="G7" s="11" t="e">
        <f>#REF!</f>
        <v>#REF!</v>
      </c>
      <c r="H7" s="42" t="e">
        <f>#REF!*D7</f>
        <v>#REF!</v>
      </c>
      <c r="I7" s="42" t="e">
        <f>H7/#REF!</f>
        <v>#REF!</v>
      </c>
      <c r="K7" s="29">
        <v>4</v>
      </c>
      <c r="L7" s="135" t="s">
        <v>20</v>
      </c>
      <c r="M7" s="135" t="s">
        <v>21</v>
      </c>
      <c r="N7" s="130">
        <f t="shared" si="1"/>
        <v>3456</v>
      </c>
      <c r="O7" s="19">
        <v>1407</v>
      </c>
      <c r="P7" s="19">
        <v>1161</v>
      </c>
      <c r="Q7" s="22">
        <v>888</v>
      </c>
      <c r="R7" s="19"/>
      <c r="S7" s="27">
        <f t="shared" si="2"/>
        <v>0</v>
      </c>
    </row>
    <row r="8" spans="2:19" ht="20.149999999999999" customHeight="1">
      <c r="B8" s="12">
        <v>6</v>
      </c>
      <c r="C8" s="3" t="s">
        <v>22</v>
      </c>
      <c r="D8" s="4" t="e">
        <f t="shared" si="0"/>
        <v>#REF!</v>
      </c>
      <c r="E8" s="5" t="e">
        <f>#REF!</f>
        <v>#REF!</v>
      </c>
      <c r="F8" s="5" t="e">
        <f>#REF!</f>
        <v>#REF!</v>
      </c>
      <c r="G8" s="13" t="e">
        <f>#REF!</f>
        <v>#REF!</v>
      </c>
      <c r="H8" s="43" t="e">
        <f>#REF!*D8</f>
        <v>#REF!</v>
      </c>
      <c r="I8" s="42" t="e">
        <f>H8/#REF!</f>
        <v>#REF!</v>
      </c>
      <c r="K8" s="29">
        <v>5</v>
      </c>
      <c r="L8" s="135" t="s">
        <v>23</v>
      </c>
      <c r="M8" s="135" t="s">
        <v>24</v>
      </c>
      <c r="N8" s="130">
        <f t="shared" si="1"/>
        <v>5682</v>
      </c>
      <c r="O8" s="19">
        <v>2307</v>
      </c>
      <c r="P8" s="19">
        <v>1887</v>
      </c>
      <c r="Q8" s="22">
        <v>1488</v>
      </c>
      <c r="R8" s="19"/>
      <c r="S8" s="27">
        <f t="shared" si="2"/>
        <v>0</v>
      </c>
    </row>
    <row r="9" spans="2:19" ht="20.149999999999999" customHeight="1" thickBot="1">
      <c r="B9" s="14">
        <v>7</v>
      </c>
      <c r="C9" s="15" t="s">
        <v>25</v>
      </c>
      <c r="D9" s="16" t="e">
        <f t="shared" si="0"/>
        <v>#REF!</v>
      </c>
      <c r="E9" s="17" t="e">
        <f>#REF!</f>
        <v>#REF!</v>
      </c>
      <c r="F9" s="17" t="e">
        <f>#REF!</f>
        <v>#REF!</v>
      </c>
      <c r="G9" s="18" t="e">
        <f>#REF!</f>
        <v>#REF!</v>
      </c>
      <c r="H9" s="44" t="e">
        <f>#REF!*D9</f>
        <v>#REF!</v>
      </c>
      <c r="I9" s="43" t="e">
        <f>H9/#REF!</f>
        <v>#REF!</v>
      </c>
      <c r="K9" s="29">
        <v>6</v>
      </c>
      <c r="L9" s="135" t="s">
        <v>26</v>
      </c>
      <c r="M9" s="135" t="s">
        <v>190</v>
      </c>
      <c r="N9" s="128">
        <f t="shared" si="1"/>
        <v>5682</v>
      </c>
      <c r="O9" s="62">
        <v>2307</v>
      </c>
      <c r="P9" s="62">
        <v>1887</v>
      </c>
      <c r="Q9" s="65">
        <v>1488</v>
      </c>
      <c r="R9" s="19"/>
      <c r="S9" s="27">
        <f t="shared" si="2"/>
        <v>0</v>
      </c>
    </row>
    <row r="10" spans="2:19" ht="20.149999999999999" customHeight="1" thickBot="1">
      <c r="B10" s="14"/>
      <c r="C10" s="15" t="s">
        <v>27</v>
      </c>
      <c r="D10" s="16"/>
      <c r="E10" s="17"/>
      <c r="F10" s="17"/>
      <c r="G10" s="18"/>
      <c r="H10" s="49" t="e">
        <f>SUM(H4:H10)</f>
        <v>#REF!</v>
      </c>
      <c r="I10" s="69" t="e">
        <f>H10/#REF!</f>
        <v>#REF!</v>
      </c>
      <c r="K10" s="29">
        <v>7</v>
      </c>
      <c r="L10" s="135" t="s">
        <v>28</v>
      </c>
      <c r="M10" s="135" t="s">
        <v>29</v>
      </c>
      <c r="N10" s="131">
        <f t="shared" si="1"/>
        <v>5682</v>
      </c>
      <c r="O10" s="51">
        <v>2307</v>
      </c>
      <c r="P10" s="51">
        <v>1887</v>
      </c>
      <c r="Q10" s="61">
        <v>1488</v>
      </c>
      <c r="R10" s="19"/>
      <c r="S10" s="27">
        <f t="shared" si="2"/>
        <v>0</v>
      </c>
    </row>
    <row r="11" spans="2:19" ht="20.149999999999999" customHeight="1">
      <c r="K11" s="29">
        <v>8</v>
      </c>
      <c r="L11" s="135" t="s">
        <v>30</v>
      </c>
      <c r="M11" s="135" t="s">
        <v>31</v>
      </c>
      <c r="N11" s="129">
        <f t="shared" si="1"/>
        <v>4225</v>
      </c>
      <c r="O11" s="53">
        <v>1729</v>
      </c>
      <c r="P11" s="53">
        <v>1423</v>
      </c>
      <c r="Q11" s="64">
        <v>1073</v>
      </c>
      <c r="R11" s="19"/>
      <c r="S11" s="27">
        <f t="shared" si="2"/>
        <v>0</v>
      </c>
    </row>
    <row r="12" spans="2:19" ht="20.149999999999999" customHeight="1">
      <c r="H12" s="9"/>
      <c r="I12" s="9"/>
      <c r="K12" s="29">
        <v>9</v>
      </c>
      <c r="L12" s="135" t="s">
        <v>32</v>
      </c>
      <c r="M12" s="135" t="s">
        <v>33</v>
      </c>
      <c r="N12" s="129">
        <f t="shared" si="1"/>
        <v>2781</v>
      </c>
      <c r="O12" s="19">
        <v>1113</v>
      </c>
      <c r="P12" s="19">
        <v>903</v>
      </c>
      <c r="Q12" s="22">
        <v>765</v>
      </c>
      <c r="R12" s="19"/>
      <c r="S12" s="27">
        <f t="shared" si="2"/>
        <v>0</v>
      </c>
    </row>
    <row r="13" spans="2:19" ht="20.149999999999999" customHeight="1">
      <c r="B13" s="7"/>
      <c r="D13" s="8"/>
      <c r="E13" s="9"/>
      <c r="F13" s="9"/>
      <c r="G13" s="9"/>
      <c r="H13" s="9"/>
      <c r="I13" s="9"/>
      <c r="K13" s="29">
        <v>10</v>
      </c>
      <c r="L13" s="135" t="s">
        <v>34</v>
      </c>
      <c r="M13" s="135" t="s">
        <v>35</v>
      </c>
      <c r="N13" s="129">
        <f t="shared" si="1"/>
        <v>2226</v>
      </c>
      <c r="O13" s="19">
        <v>900</v>
      </c>
      <c r="P13" s="19">
        <v>726</v>
      </c>
      <c r="Q13" s="22">
        <v>600</v>
      </c>
      <c r="R13" s="19"/>
      <c r="S13" s="27">
        <f t="shared" si="2"/>
        <v>0</v>
      </c>
    </row>
    <row r="14" spans="2:19" ht="20.149999999999999" customHeight="1">
      <c r="B14" s="36" t="s">
        <v>36</v>
      </c>
      <c r="C14" s="38"/>
      <c r="D14" s="50" t="s">
        <v>37</v>
      </c>
      <c r="E14" s="32" t="s">
        <v>38</v>
      </c>
      <c r="F14" s="9"/>
      <c r="G14" s="9"/>
      <c r="H14" s="9"/>
      <c r="I14" s="9"/>
      <c r="K14" s="29">
        <v>11</v>
      </c>
      <c r="L14" s="136" t="s">
        <v>39</v>
      </c>
      <c r="M14" s="136" t="s">
        <v>40</v>
      </c>
      <c r="N14" s="129">
        <f t="shared" si="1"/>
        <v>342</v>
      </c>
      <c r="O14" s="19">
        <v>156</v>
      </c>
      <c r="P14" s="19">
        <v>102</v>
      </c>
      <c r="Q14" s="22">
        <v>84</v>
      </c>
      <c r="R14" s="19"/>
      <c r="S14" s="27">
        <f t="shared" si="2"/>
        <v>0</v>
      </c>
    </row>
    <row r="15" spans="2:19" ht="20.149999999999999" customHeight="1">
      <c r="B15" s="45">
        <v>1</v>
      </c>
      <c r="C15" s="54" t="s">
        <v>41</v>
      </c>
      <c r="D15" s="22"/>
      <c r="E15" s="19">
        <v>3456</v>
      </c>
      <c r="K15" s="29">
        <v>12</v>
      </c>
      <c r="L15" s="135" t="s">
        <v>42</v>
      </c>
      <c r="M15" s="135" t="s">
        <v>43</v>
      </c>
      <c r="N15" s="129">
        <f t="shared" si="1"/>
        <v>171</v>
      </c>
      <c r="O15" s="63">
        <v>78</v>
      </c>
      <c r="P15" s="63">
        <v>51</v>
      </c>
      <c r="Q15" s="66">
        <v>42</v>
      </c>
      <c r="R15" s="63"/>
      <c r="S15" s="27">
        <f t="shared" si="2"/>
        <v>0</v>
      </c>
    </row>
    <row r="16" spans="2:19" ht="20.149999999999999" customHeight="1">
      <c r="B16" s="45">
        <v>3</v>
      </c>
      <c r="C16" s="54" t="s">
        <v>44</v>
      </c>
      <c r="D16" s="22"/>
      <c r="E16" s="19">
        <v>3456</v>
      </c>
      <c r="K16" s="29">
        <v>13</v>
      </c>
      <c r="L16" s="135" t="s">
        <v>45</v>
      </c>
      <c r="M16" s="135" t="s">
        <v>46</v>
      </c>
      <c r="N16" s="131">
        <f t="shared" si="1"/>
        <v>555</v>
      </c>
      <c r="O16" s="51">
        <f>213</f>
        <v>213</v>
      </c>
      <c r="P16" s="51">
        <v>177</v>
      </c>
      <c r="Q16" s="51">
        <v>165</v>
      </c>
      <c r="R16" s="71"/>
      <c r="S16" s="27">
        <f t="shared" si="2"/>
        <v>0</v>
      </c>
    </row>
    <row r="17" spans="2:19" ht="20.149999999999999" customHeight="1">
      <c r="B17" s="45">
        <v>4</v>
      </c>
      <c r="C17" s="55" t="s">
        <v>47</v>
      </c>
      <c r="D17" s="47"/>
      <c r="E17" s="19">
        <v>3456</v>
      </c>
      <c r="K17" s="29">
        <v>14</v>
      </c>
      <c r="L17" s="135" t="s">
        <v>48</v>
      </c>
      <c r="M17" s="135" t="s">
        <v>49</v>
      </c>
      <c r="N17" s="132">
        <f t="shared" si="1"/>
        <v>555</v>
      </c>
      <c r="O17" s="27">
        <f>213</f>
        <v>213</v>
      </c>
      <c r="P17" s="27">
        <v>177</v>
      </c>
      <c r="Q17" s="29">
        <v>165</v>
      </c>
      <c r="R17" s="19"/>
      <c r="S17" s="27">
        <f t="shared" si="2"/>
        <v>0</v>
      </c>
    </row>
    <row r="18" spans="2:19" ht="20.149999999999999" customHeight="1">
      <c r="B18" s="45">
        <v>5</v>
      </c>
      <c r="C18" s="55" t="s">
        <v>50</v>
      </c>
      <c r="D18" s="22"/>
      <c r="E18" s="19">
        <v>3456</v>
      </c>
      <c r="K18" s="29">
        <v>15</v>
      </c>
      <c r="L18" s="135" t="s">
        <v>51</v>
      </c>
      <c r="M18" s="135" t="s">
        <v>52</v>
      </c>
      <c r="N18" s="129">
        <f t="shared" si="1"/>
        <v>798</v>
      </c>
      <c r="O18" s="19">
        <v>318</v>
      </c>
      <c r="P18" s="19">
        <v>252</v>
      </c>
      <c r="Q18" s="22">
        <v>228</v>
      </c>
      <c r="R18" s="19"/>
      <c r="S18" s="27">
        <f t="shared" si="2"/>
        <v>0</v>
      </c>
    </row>
    <row r="19" spans="2:19" ht="20.149999999999999" customHeight="1">
      <c r="B19" s="45">
        <v>6</v>
      </c>
      <c r="C19" s="54" t="s">
        <v>53</v>
      </c>
      <c r="D19" s="22"/>
      <c r="E19" s="19">
        <v>3456</v>
      </c>
      <c r="K19" s="29">
        <v>16</v>
      </c>
      <c r="L19" s="135" t="s">
        <v>54</v>
      </c>
      <c r="M19" s="135" t="s">
        <v>55</v>
      </c>
      <c r="N19" s="129">
        <f t="shared" si="1"/>
        <v>72</v>
      </c>
      <c r="O19" s="19">
        <v>27</v>
      </c>
      <c r="P19" s="19">
        <v>24</v>
      </c>
      <c r="Q19" s="22">
        <v>21</v>
      </c>
      <c r="R19" s="19"/>
      <c r="S19" s="27">
        <f t="shared" si="2"/>
        <v>0</v>
      </c>
    </row>
    <row r="20" spans="2:19" ht="20.149999999999999" customHeight="1">
      <c r="B20" s="45">
        <v>8</v>
      </c>
      <c r="C20" s="54" t="s">
        <v>56</v>
      </c>
      <c r="D20" s="22"/>
      <c r="E20" s="19">
        <v>6912</v>
      </c>
      <c r="K20" s="29">
        <v>17</v>
      </c>
      <c r="L20" s="135" t="s">
        <v>57</v>
      </c>
      <c r="M20" s="135" t="s">
        <v>58</v>
      </c>
      <c r="N20" s="129">
        <f t="shared" si="1"/>
        <v>504</v>
      </c>
      <c r="O20" s="19">
        <f>23*9</f>
        <v>207</v>
      </c>
      <c r="P20" s="19">
        <f>19*9</f>
        <v>171</v>
      </c>
      <c r="Q20" s="22">
        <f>14*9</f>
        <v>126</v>
      </c>
      <c r="R20" s="19"/>
      <c r="S20" s="27">
        <f t="shared" si="2"/>
        <v>0</v>
      </c>
    </row>
    <row r="21" spans="2:19" ht="20.149999999999999" customHeight="1">
      <c r="B21" s="158" t="s">
        <v>59</v>
      </c>
      <c r="C21" s="159"/>
      <c r="D21" s="22"/>
      <c r="E21" s="19"/>
      <c r="K21" s="29">
        <v>18</v>
      </c>
      <c r="L21" s="135" t="s">
        <v>60</v>
      </c>
      <c r="M21" s="135" t="s">
        <v>61</v>
      </c>
      <c r="N21" s="129">
        <f t="shared" si="1"/>
        <v>336</v>
      </c>
      <c r="O21" s="19">
        <f>23*6</f>
        <v>138</v>
      </c>
      <c r="P21" s="19">
        <f>19*6</f>
        <v>114</v>
      </c>
      <c r="Q21" s="22">
        <f>14*6</f>
        <v>84</v>
      </c>
      <c r="R21" s="19"/>
      <c r="S21" s="27">
        <f t="shared" si="2"/>
        <v>0</v>
      </c>
    </row>
    <row r="22" spans="2:19" ht="20.149999999999999" customHeight="1">
      <c r="B22" s="39"/>
      <c r="C22" s="37" t="s">
        <v>62</v>
      </c>
      <c r="D22" s="22">
        <f>SUM(D15:D21)</f>
        <v>0</v>
      </c>
      <c r="E22" s="19"/>
      <c r="K22" s="29">
        <v>19</v>
      </c>
      <c r="L22" s="135" t="s">
        <v>63</v>
      </c>
      <c r="M22" s="135" t="s">
        <v>64</v>
      </c>
      <c r="N22" s="129">
        <f t="shared" si="1"/>
        <v>112</v>
      </c>
      <c r="O22" s="19">
        <f>23*2</f>
        <v>46</v>
      </c>
      <c r="P22" s="19">
        <f>19*2</f>
        <v>38</v>
      </c>
      <c r="Q22" s="22">
        <f>14*2</f>
        <v>28</v>
      </c>
      <c r="R22" s="19"/>
      <c r="S22" s="27">
        <f t="shared" si="2"/>
        <v>0</v>
      </c>
    </row>
    <row r="23" spans="2:19" ht="20.149999999999999" customHeight="1">
      <c r="K23" s="29">
        <v>20</v>
      </c>
      <c r="L23" s="135" t="s">
        <v>65</v>
      </c>
      <c r="M23" s="135" t="s">
        <v>66</v>
      </c>
      <c r="N23" s="129">
        <f t="shared" si="1"/>
        <v>280</v>
      </c>
      <c r="O23" s="19">
        <v>115</v>
      </c>
      <c r="P23" s="19">
        <v>95</v>
      </c>
      <c r="Q23" s="22">
        <v>70</v>
      </c>
      <c r="R23" s="19"/>
      <c r="S23" s="27">
        <f t="shared" si="2"/>
        <v>0</v>
      </c>
    </row>
    <row r="24" spans="2:19" ht="20.149999999999999" customHeight="1">
      <c r="B24" s="34" t="s">
        <v>67</v>
      </c>
      <c r="C24" s="35"/>
      <c r="D24" s="50" t="s">
        <v>37</v>
      </c>
      <c r="E24" s="50" t="s">
        <v>38</v>
      </c>
      <c r="K24" s="29">
        <v>21</v>
      </c>
      <c r="L24" s="135" t="s">
        <v>68</v>
      </c>
      <c r="M24" s="135" t="s">
        <v>69</v>
      </c>
      <c r="N24" s="129">
        <f t="shared" si="1"/>
        <v>280</v>
      </c>
      <c r="O24" s="19">
        <f>23*5</f>
        <v>115</v>
      </c>
      <c r="P24" s="19">
        <f>19*5</f>
        <v>95</v>
      </c>
      <c r="Q24" s="22">
        <f>14*5</f>
        <v>70</v>
      </c>
      <c r="R24" s="19"/>
      <c r="S24" s="27">
        <f t="shared" si="2"/>
        <v>0</v>
      </c>
    </row>
    <row r="25" spans="2:19" ht="20.149999999999999" customHeight="1">
      <c r="B25" s="48">
        <v>1</v>
      </c>
      <c r="C25" s="54" t="s">
        <v>41</v>
      </c>
      <c r="D25" s="22"/>
      <c r="E25" s="19">
        <v>2226</v>
      </c>
      <c r="K25" s="29">
        <v>22</v>
      </c>
      <c r="L25" s="135" t="s">
        <v>70</v>
      </c>
      <c r="M25" s="135" t="s">
        <v>71</v>
      </c>
      <c r="N25" s="129">
        <f t="shared" si="1"/>
        <v>448</v>
      </c>
      <c r="O25" s="19">
        <f>8*23</f>
        <v>184</v>
      </c>
      <c r="P25" s="19">
        <f>8*19</f>
        <v>152</v>
      </c>
      <c r="Q25" s="22">
        <f>14*8</f>
        <v>112</v>
      </c>
      <c r="R25" s="19"/>
      <c r="S25" s="27">
        <f t="shared" si="2"/>
        <v>0</v>
      </c>
    </row>
    <row r="26" spans="2:19" ht="20.149999999999999" customHeight="1">
      <c r="B26" s="48">
        <v>2</v>
      </c>
      <c r="C26" s="54" t="s">
        <v>72</v>
      </c>
      <c r="D26" s="22"/>
      <c r="E26" s="19">
        <v>2226</v>
      </c>
      <c r="K26" s="29">
        <v>23</v>
      </c>
      <c r="L26" s="135" t="s">
        <v>73</v>
      </c>
      <c r="M26" s="135" t="s">
        <v>74</v>
      </c>
      <c r="N26" s="129">
        <f t="shared" si="1"/>
        <v>112</v>
      </c>
      <c r="O26" s="63">
        <f>23*2</f>
        <v>46</v>
      </c>
      <c r="P26" s="63">
        <f>19*2</f>
        <v>38</v>
      </c>
      <c r="Q26" s="66">
        <f>2*14</f>
        <v>28</v>
      </c>
      <c r="R26" s="19"/>
      <c r="S26" s="27">
        <f t="shared" si="2"/>
        <v>0</v>
      </c>
    </row>
    <row r="27" spans="2:19" ht="20.149999999999999" customHeight="1">
      <c r="B27" s="48">
        <v>3</v>
      </c>
      <c r="C27" s="54" t="s">
        <v>44</v>
      </c>
      <c r="D27" s="22"/>
      <c r="E27" s="19">
        <v>2226</v>
      </c>
      <c r="K27" s="29">
        <v>24</v>
      </c>
      <c r="L27" s="135" t="s">
        <v>75</v>
      </c>
      <c r="M27" s="135" t="s">
        <v>76</v>
      </c>
      <c r="N27" s="130">
        <f t="shared" si="1"/>
        <v>560</v>
      </c>
      <c r="O27" s="19">
        <f>10*23</f>
        <v>230</v>
      </c>
      <c r="P27" s="19">
        <f>10*19</f>
        <v>190</v>
      </c>
      <c r="Q27" s="22">
        <f>10*14</f>
        <v>140</v>
      </c>
      <c r="R27" s="19"/>
      <c r="S27" s="27">
        <f t="shared" si="2"/>
        <v>0</v>
      </c>
    </row>
    <row r="28" spans="2:19" ht="21" customHeight="1">
      <c r="B28" s="48">
        <v>4</v>
      </c>
      <c r="C28" s="55" t="s">
        <v>50</v>
      </c>
      <c r="D28" s="22"/>
      <c r="E28" s="19">
        <v>2226</v>
      </c>
      <c r="K28" s="29">
        <v>25</v>
      </c>
      <c r="L28" s="135" t="s">
        <v>77</v>
      </c>
      <c r="M28" s="135" t="s">
        <v>78</v>
      </c>
      <c r="N28" s="132">
        <f t="shared" si="1"/>
        <v>672</v>
      </c>
      <c r="O28" s="27">
        <f>12*23</f>
        <v>276</v>
      </c>
      <c r="P28" s="27">
        <f>12*19</f>
        <v>228</v>
      </c>
      <c r="Q28" s="29">
        <f>12*14</f>
        <v>168</v>
      </c>
      <c r="R28" s="19"/>
      <c r="S28" s="27">
        <f t="shared" si="2"/>
        <v>0</v>
      </c>
    </row>
    <row r="29" spans="2:19" ht="31.5" customHeight="1">
      <c r="B29" s="48">
        <v>5</v>
      </c>
      <c r="C29" s="54" t="s">
        <v>53</v>
      </c>
      <c r="D29" s="22"/>
      <c r="E29" s="19">
        <v>2226</v>
      </c>
      <c r="K29" s="29">
        <v>26</v>
      </c>
      <c r="L29" s="137" t="s">
        <v>79</v>
      </c>
      <c r="M29" s="137" t="s">
        <v>80</v>
      </c>
      <c r="N29" s="129">
        <f t="shared" si="1"/>
        <v>112</v>
      </c>
      <c r="O29" s="19">
        <f>2*23</f>
        <v>46</v>
      </c>
      <c r="P29" s="19">
        <f>2*19</f>
        <v>38</v>
      </c>
      <c r="Q29" s="22">
        <f>2*14</f>
        <v>28</v>
      </c>
      <c r="R29" s="19"/>
      <c r="S29" s="27">
        <f t="shared" si="2"/>
        <v>0</v>
      </c>
    </row>
    <row r="30" spans="2:19" ht="20.149999999999999" customHeight="1">
      <c r="B30" s="48">
        <v>6</v>
      </c>
      <c r="C30" s="54" t="s">
        <v>81</v>
      </c>
      <c r="D30" s="22"/>
      <c r="E30" s="19">
        <v>2226</v>
      </c>
      <c r="K30" s="29">
        <v>27</v>
      </c>
      <c r="L30" s="135" t="s">
        <v>82</v>
      </c>
      <c r="M30" s="135" t="s">
        <v>83</v>
      </c>
      <c r="N30" s="129">
        <f t="shared" si="1"/>
        <v>280</v>
      </c>
      <c r="O30" s="19">
        <f>23*5</f>
        <v>115</v>
      </c>
      <c r="P30" s="19">
        <f>19*5</f>
        <v>95</v>
      </c>
      <c r="Q30" s="22">
        <f>14*5</f>
        <v>70</v>
      </c>
      <c r="R30" s="19"/>
      <c r="S30" s="27">
        <f t="shared" si="2"/>
        <v>0</v>
      </c>
    </row>
    <row r="31" spans="2:19" ht="20.149999999999999" customHeight="1">
      <c r="B31" s="48">
        <v>7</v>
      </c>
      <c r="C31" s="56" t="s">
        <v>84</v>
      </c>
      <c r="D31" s="22"/>
      <c r="E31" s="19">
        <v>2226</v>
      </c>
      <c r="K31" s="29">
        <v>28</v>
      </c>
      <c r="L31" s="135" t="s">
        <v>85</v>
      </c>
      <c r="M31" s="135" t="s">
        <v>86</v>
      </c>
      <c r="N31" s="129">
        <f t="shared" si="1"/>
        <v>56</v>
      </c>
      <c r="O31" s="19">
        <v>23</v>
      </c>
      <c r="P31" s="19">
        <v>19</v>
      </c>
      <c r="Q31" s="22">
        <v>14</v>
      </c>
      <c r="R31" s="19"/>
      <c r="S31" s="27">
        <f t="shared" si="2"/>
        <v>0</v>
      </c>
    </row>
    <row r="32" spans="2:19" ht="20.149999999999999" customHeight="1">
      <c r="B32" s="48">
        <v>8</v>
      </c>
      <c r="C32" s="57" t="s">
        <v>87</v>
      </c>
      <c r="D32" s="22"/>
      <c r="E32" s="19">
        <v>2226</v>
      </c>
      <c r="K32" s="29">
        <v>29</v>
      </c>
      <c r="L32" s="135" t="s">
        <v>88</v>
      </c>
      <c r="M32" s="135" t="s">
        <v>89</v>
      </c>
      <c r="N32" s="129">
        <f t="shared" si="1"/>
        <v>26</v>
      </c>
      <c r="O32" s="106">
        <v>10</v>
      </c>
      <c r="P32" s="106">
        <v>8</v>
      </c>
      <c r="Q32" s="107">
        <v>8</v>
      </c>
      <c r="R32" s="19"/>
      <c r="S32" s="27">
        <f t="shared" si="2"/>
        <v>0</v>
      </c>
    </row>
    <row r="33" spans="2:19" ht="20.149999999999999" customHeight="1">
      <c r="B33" s="48">
        <v>9</v>
      </c>
      <c r="C33" s="54" t="s">
        <v>56</v>
      </c>
      <c r="D33" s="22"/>
      <c r="E33" s="19">
        <v>4452</v>
      </c>
      <c r="K33" s="29">
        <v>30</v>
      </c>
      <c r="L33" s="135" t="s">
        <v>90</v>
      </c>
      <c r="M33" s="135" t="s">
        <v>91</v>
      </c>
      <c r="N33" s="129">
        <f t="shared" si="1"/>
        <v>23</v>
      </c>
      <c r="O33" s="106">
        <v>9</v>
      </c>
      <c r="P33" s="106">
        <v>7</v>
      </c>
      <c r="Q33" s="107">
        <v>7</v>
      </c>
      <c r="R33" s="19"/>
      <c r="S33" s="27">
        <f t="shared" si="2"/>
        <v>0</v>
      </c>
    </row>
    <row r="34" spans="2:19" ht="20.149999999999999" customHeight="1">
      <c r="B34" s="156" t="s">
        <v>59</v>
      </c>
      <c r="C34" s="157"/>
      <c r="D34" s="22"/>
      <c r="E34" s="19"/>
      <c r="K34" s="29">
        <v>31</v>
      </c>
      <c r="L34" s="135" t="s">
        <v>92</v>
      </c>
      <c r="M34" s="135" t="s">
        <v>93</v>
      </c>
      <c r="N34" s="129">
        <f t="shared" si="1"/>
        <v>28</v>
      </c>
      <c r="O34" s="106">
        <v>13</v>
      </c>
      <c r="P34" s="106">
        <v>9</v>
      </c>
      <c r="Q34" s="107">
        <v>6</v>
      </c>
      <c r="R34" s="19"/>
      <c r="S34" s="27">
        <f t="shared" si="2"/>
        <v>0</v>
      </c>
    </row>
    <row r="35" spans="2:19" ht="20.149999999999999" customHeight="1">
      <c r="B35" s="39"/>
      <c r="C35" s="37" t="s">
        <v>62</v>
      </c>
      <c r="D35" s="22">
        <f>SUM(D25:D34)</f>
        <v>0</v>
      </c>
      <c r="E35" s="19"/>
      <c r="K35" s="29">
        <v>32</v>
      </c>
      <c r="L35" s="135" t="s">
        <v>94</v>
      </c>
      <c r="M35" s="135" t="s">
        <v>95</v>
      </c>
      <c r="N35" s="129">
        <f t="shared" si="1"/>
        <v>53</v>
      </c>
      <c r="O35" s="106">
        <v>26</v>
      </c>
      <c r="P35" s="106">
        <v>15</v>
      </c>
      <c r="Q35" s="107">
        <v>12</v>
      </c>
      <c r="R35" s="19"/>
      <c r="S35" s="27">
        <f t="shared" si="2"/>
        <v>0</v>
      </c>
    </row>
    <row r="36" spans="2:19" ht="20.149999999999999" customHeight="1">
      <c r="B36" s="6"/>
      <c r="K36" s="29">
        <v>33</v>
      </c>
      <c r="L36" s="135" t="s">
        <v>96</v>
      </c>
      <c r="M36" s="135" t="s">
        <v>97</v>
      </c>
      <c r="N36" s="129">
        <f t="shared" si="1"/>
        <v>41</v>
      </c>
      <c r="O36" s="108">
        <v>20</v>
      </c>
      <c r="P36" s="108">
        <v>12</v>
      </c>
      <c r="Q36" s="109">
        <v>9</v>
      </c>
      <c r="R36" s="63"/>
      <c r="S36" s="27">
        <f t="shared" si="2"/>
        <v>0</v>
      </c>
    </row>
    <row r="37" spans="2:19" ht="20.149999999999999" customHeight="1">
      <c r="B37" s="19">
        <v>1</v>
      </c>
      <c r="C37" s="54" t="s">
        <v>98</v>
      </c>
      <c r="D37" s="22"/>
      <c r="E37" s="19">
        <v>1110</v>
      </c>
      <c r="K37" s="29">
        <v>34</v>
      </c>
      <c r="L37" s="135" t="s">
        <v>99</v>
      </c>
      <c r="M37" s="135" t="s">
        <v>100</v>
      </c>
      <c r="N37" s="133">
        <f t="shared" si="1"/>
        <v>100</v>
      </c>
      <c r="O37" s="27">
        <v>100</v>
      </c>
      <c r="P37" s="27">
        <v>0</v>
      </c>
      <c r="Q37" s="29">
        <v>0</v>
      </c>
      <c r="R37" s="27"/>
      <c r="S37" s="27">
        <f t="shared" si="2"/>
        <v>0</v>
      </c>
    </row>
    <row r="38" spans="2:19" ht="20.149999999999999" customHeight="1">
      <c r="B38" s="19">
        <v>2</v>
      </c>
      <c r="C38" s="104" t="s">
        <v>101</v>
      </c>
      <c r="D38" s="22"/>
      <c r="E38" s="19">
        <v>555</v>
      </c>
      <c r="K38" s="29">
        <v>35</v>
      </c>
      <c r="L38" s="135" t="s">
        <v>102</v>
      </c>
      <c r="M38" s="135" t="s">
        <v>103</v>
      </c>
      <c r="N38" s="130">
        <f t="shared" si="1"/>
        <v>100</v>
      </c>
      <c r="O38" s="19">
        <v>100</v>
      </c>
      <c r="P38" s="19">
        <v>0</v>
      </c>
      <c r="Q38" s="22">
        <v>0</v>
      </c>
      <c r="R38" s="19"/>
      <c r="S38" s="27">
        <f t="shared" si="2"/>
        <v>0</v>
      </c>
    </row>
    <row r="39" spans="2:19" ht="20.149999999999999" customHeight="1">
      <c r="B39" s="19">
        <v>3</v>
      </c>
      <c r="C39" s="58" t="s">
        <v>104</v>
      </c>
      <c r="D39" s="22"/>
      <c r="E39" s="19">
        <v>555</v>
      </c>
      <c r="K39" s="29">
        <v>36</v>
      </c>
      <c r="L39" s="135" t="s">
        <v>105</v>
      </c>
      <c r="M39" s="135" t="s">
        <v>106</v>
      </c>
      <c r="N39" s="130">
        <f t="shared" si="1"/>
        <v>100</v>
      </c>
      <c r="O39" s="19">
        <v>100</v>
      </c>
      <c r="P39" s="19">
        <v>0</v>
      </c>
      <c r="Q39" s="22">
        <v>0</v>
      </c>
      <c r="R39" s="19"/>
      <c r="S39" s="27">
        <f t="shared" si="2"/>
        <v>0</v>
      </c>
    </row>
    <row r="40" spans="2:19" ht="20.149999999999999" customHeight="1">
      <c r="B40" s="19">
        <v>4</v>
      </c>
      <c r="C40" s="45" t="s">
        <v>107</v>
      </c>
      <c r="D40" s="22"/>
      <c r="E40" s="19">
        <v>555</v>
      </c>
      <c r="K40" s="29">
        <v>37</v>
      </c>
      <c r="L40" s="135" t="s">
        <v>108</v>
      </c>
      <c r="M40" s="135" t="s">
        <v>109</v>
      </c>
      <c r="N40" s="130">
        <f t="shared" si="1"/>
        <v>100</v>
      </c>
      <c r="O40" s="19">
        <v>100</v>
      </c>
      <c r="P40" s="19">
        <v>0</v>
      </c>
      <c r="Q40" s="22">
        <v>0</v>
      </c>
      <c r="R40" s="19"/>
      <c r="S40" s="27">
        <f t="shared" si="2"/>
        <v>0</v>
      </c>
    </row>
    <row r="41" spans="2:19" ht="20.149999999999999" customHeight="1">
      <c r="B41" s="19">
        <v>5</v>
      </c>
      <c r="C41" s="56" t="s">
        <v>84</v>
      </c>
      <c r="D41" s="22"/>
      <c r="E41" s="19">
        <v>555</v>
      </c>
      <c r="K41" s="29">
        <v>38</v>
      </c>
      <c r="L41" s="136" t="s">
        <v>110</v>
      </c>
      <c r="M41" s="136" t="s">
        <v>111</v>
      </c>
      <c r="N41" s="130">
        <f t="shared" si="1"/>
        <v>100</v>
      </c>
      <c r="O41" s="19">
        <v>100</v>
      </c>
      <c r="P41" s="19">
        <v>0</v>
      </c>
      <c r="Q41" s="22">
        <v>0</v>
      </c>
      <c r="R41" s="19"/>
      <c r="S41" s="27">
        <f t="shared" si="2"/>
        <v>0</v>
      </c>
    </row>
    <row r="42" spans="2:19" ht="20.149999999999999" customHeight="1">
      <c r="B42" s="141" t="s">
        <v>59</v>
      </c>
      <c r="C42" s="142"/>
      <c r="D42" s="22"/>
      <c r="E42" s="19"/>
      <c r="K42" s="29">
        <v>39</v>
      </c>
      <c r="L42" s="135" t="s">
        <v>112</v>
      </c>
      <c r="M42" s="135" t="s">
        <v>113</v>
      </c>
      <c r="N42" s="130">
        <f t="shared" si="1"/>
        <v>50</v>
      </c>
      <c r="O42" s="19">
        <v>50</v>
      </c>
      <c r="P42" s="19">
        <v>0</v>
      </c>
      <c r="Q42" s="22">
        <v>0</v>
      </c>
      <c r="R42" s="19"/>
      <c r="S42" s="27">
        <f t="shared" si="2"/>
        <v>0</v>
      </c>
    </row>
    <row r="43" spans="2:19" ht="20.149999999999999" customHeight="1">
      <c r="B43" s="32"/>
      <c r="C43" s="37" t="s">
        <v>62</v>
      </c>
      <c r="D43" s="22">
        <f>SUM(D37:D42)</f>
        <v>0</v>
      </c>
      <c r="E43" s="19"/>
      <c r="K43" s="29">
        <v>40</v>
      </c>
      <c r="L43" s="135" t="s">
        <v>114</v>
      </c>
      <c r="M43" s="135" t="s">
        <v>115</v>
      </c>
      <c r="N43" s="134">
        <f t="shared" si="1"/>
        <v>100</v>
      </c>
      <c r="O43" s="63">
        <v>100</v>
      </c>
      <c r="P43" s="63">
        <v>0</v>
      </c>
      <c r="Q43" s="66">
        <v>0</v>
      </c>
      <c r="R43" s="63"/>
      <c r="S43" s="27">
        <f t="shared" si="2"/>
        <v>0</v>
      </c>
    </row>
    <row r="44" spans="2:19" ht="20.149999999999999" customHeight="1">
      <c r="B44" s="45">
        <v>2</v>
      </c>
      <c r="C44" s="54" t="s">
        <v>72</v>
      </c>
      <c r="D44" s="22"/>
      <c r="E44" s="19">
        <v>3456</v>
      </c>
      <c r="K44" s="29">
        <v>41</v>
      </c>
      <c r="L44" s="135" t="s">
        <v>116</v>
      </c>
      <c r="M44" s="135" t="s">
        <v>117</v>
      </c>
      <c r="N44" s="131">
        <f t="shared" si="1"/>
        <v>171</v>
      </c>
      <c r="O44" s="51">
        <v>78</v>
      </c>
      <c r="P44" s="51">
        <v>51</v>
      </c>
      <c r="Q44" s="51">
        <v>42</v>
      </c>
      <c r="R44" s="116"/>
      <c r="S44" s="27">
        <f t="shared" si="2"/>
        <v>0</v>
      </c>
    </row>
    <row r="45" spans="2:19" ht="20.149999999999999" customHeight="1">
      <c r="B45" s="40" t="s">
        <v>118</v>
      </c>
      <c r="C45" s="41"/>
      <c r="D45" s="50" t="s">
        <v>37</v>
      </c>
      <c r="E45" s="50" t="s">
        <v>38</v>
      </c>
      <c r="K45" s="29">
        <v>42</v>
      </c>
      <c r="L45" s="135" t="s">
        <v>119</v>
      </c>
      <c r="M45" s="135" t="s">
        <v>120</v>
      </c>
      <c r="N45" s="131">
        <f t="shared" si="1"/>
        <v>72</v>
      </c>
      <c r="O45" s="113">
        <v>27</v>
      </c>
      <c r="P45" s="51">
        <v>24</v>
      </c>
      <c r="Q45" s="51">
        <v>21</v>
      </c>
      <c r="R45" s="61"/>
      <c r="S45" s="27">
        <f t="shared" si="2"/>
        <v>0</v>
      </c>
    </row>
    <row r="46" spans="2:19" ht="20.149999999999999" customHeight="1">
      <c r="B46" s="19">
        <v>1</v>
      </c>
      <c r="C46" s="54" t="s">
        <v>98</v>
      </c>
      <c r="D46" s="19"/>
      <c r="E46" s="59">
        <v>144</v>
      </c>
      <c r="L46" s="33" t="s">
        <v>62</v>
      </c>
      <c r="N46" s="52"/>
      <c r="O46" s="52"/>
      <c r="P46" s="52"/>
      <c r="Q46" s="52"/>
      <c r="S46" s="9">
        <f>SUM(S4:S45)</f>
        <v>0</v>
      </c>
    </row>
  </sheetData>
  <mergeCells count="21">
    <mergeCell ref="B21:C21"/>
    <mergeCell ref="D2:D3"/>
    <mergeCell ref="F2:F3"/>
    <mergeCell ref="H2:H3"/>
    <mergeCell ref="P2:P3"/>
    <mergeCell ref="J1:S1"/>
    <mergeCell ref="S2:S3"/>
    <mergeCell ref="B42:C42"/>
    <mergeCell ref="G2:G3"/>
    <mergeCell ref="I2:I3"/>
    <mergeCell ref="Q2:Q3"/>
    <mergeCell ref="B2:B3"/>
    <mergeCell ref="L2:L3"/>
    <mergeCell ref="N2:N3"/>
    <mergeCell ref="C2:C3"/>
    <mergeCell ref="E2:E3"/>
    <mergeCell ref="K2:K3"/>
    <mergeCell ref="M2:M3"/>
    <mergeCell ref="O2:O3"/>
    <mergeCell ref="R2:R3"/>
    <mergeCell ref="B34:C34"/>
  </mergeCell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122"/>
  <sheetViews>
    <sheetView zoomScale="90" zoomScaleNormal="90" workbookViewId="0">
      <pane ySplit="1" topLeftCell="A2" activePane="bottomLeft" state="frozen"/>
      <selection pane="bottomLeft" activeCell="D4" sqref="D4"/>
    </sheetView>
  </sheetViews>
  <sheetFormatPr defaultRowHeight="14.5"/>
  <cols>
    <col min="1" max="1" width="4.453125" customWidth="1"/>
    <col min="2" max="2" width="7.6328125" customWidth="1"/>
    <col min="3" max="3" width="46.54296875" style="83" customWidth="1"/>
    <col min="4" max="48" width="5" customWidth="1"/>
    <col min="49" max="51" width="8.453125" customWidth="1"/>
    <col min="52" max="52" width="8.453125" style="9" customWidth="1"/>
    <col min="54" max="57" width="0" hidden="1"/>
  </cols>
  <sheetData>
    <row r="1" spans="1:57" s="82" customFormat="1" ht="91.5" customHeight="1" thickBot="1">
      <c r="A1" s="81"/>
      <c r="B1" s="81"/>
      <c r="C1" s="81"/>
      <c r="D1" s="161" t="s">
        <v>174</v>
      </c>
      <c r="E1" s="162"/>
      <c r="F1" s="163"/>
      <c r="G1" s="161" t="s">
        <v>175</v>
      </c>
      <c r="H1" s="162"/>
      <c r="I1" s="163"/>
      <c r="J1" s="161" t="s">
        <v>176</v>
      </c>
      <c r="K1" s="162"/>
      <c r="L1" s="163"/>
      <c r="M1" s="161" t="s">
        <v>177</v>
      </c>
      <c r="N1" s="162"/>
      <c r="O1" s="163"/>
      <c r="P1" s="161" t="s">
        <v>178</v>
      </c>
      <c r="Q1" s="162"/>
      <c r="R1" s="163"/>
      <c r="S1" s="161" t="s">
        <v>179</v>
      </c>
      <c r="T1" s="162"/>
      <c r="U1" s="163"/>
      <c r="V1" s="161" t="s">
        <v>180</v>
      </c>
      <c r="W1" s="162"/>
      <c r="X1" s="163"/>
      <c r="Y1" s="161" t="s">
        <v>181</v>
      </c>
      <c r="Z1" s="162"/>
      <c r="AA1" s="163"/>
      <c r="AB1" s="161" t="s">
        <v>183</v>
      </c>
      <c r="AC1" s="162"/>
      <c r="AD1" s="163"/>
      <c r="AE1" s="161" t="s">
        <v>182</v>
      </c>
      <c r="AF1" s="162"/>
      <c r="AG1" s="163"/>
      <c r="AH1" s="161" t="s">
        <v>184</v>
      </c>
      <c r="AI1" s="162"/>
      <c r="AJ1" s="163"/>
      <c r="AK1" s="161" t="s">
        <v>185</v>
      </c>
      <c r="AL1" s="162"/>
      <c r="AM1" s="163"/>
      <c r="AN1" s="161" t="s">
        <v>186</v>
      </c>
      <c r="AO1" s="162"/>
      <c r="AP1" s="163"/>
      <c r="AQ1" s="161" t="s">
        <v>187</v>
      </c>
      <c r="AR1" s="162"/>
      <c r="AS1" s="163"/>
      <c r="AT1" s="168" t="s">
        <v>188</v>
      </c>
      <c r="AU1" s="162"/>
      <c r="AV1" s="162"/>
      <c r="AW1" s="164" t="s">
        <v>171</v>
      </c>
      <c r="AX1" s="164" t="s">
        <v>172</v>
      </c>
      <c r="AY1" s="164" t="s">
        <v>173</v>
      </c>
      <c r="AZ1" s="166" t="s">
        <v>121</v>
      </c>
    </row>
    <row r="2" spans="1:57" s="30" customFormat="1" ht="45" customHeight="1" thickBot="1">
      <c r="B2" s="81"/>
      <c r="C2" s="81"/>
      <c r="D2" s="93" t="s">
        <v>168</v>
      </c>
      <c r="E2" s="31" t="s">
        <v>169</v>
      </c>
      <c r="F2" s="31" t="s">
        <v>170</v>
      </c>
      <c r="G2" s="93" t="s">
        <v>168</v>
      </c>
      <c r="H2" s="31" t="s">
        <v>169</v>
      </c>
      <c r="I2" s="31" t="s">
        <v>170</v>
      </c>
      <c r="J2" s="93" t="s">
        <v>168</v>
      </c>
      <c r="K2" s="31" t="s">
        <v>169</v>
      </c>
      <c r="L2" s="31" t="s">
        <v>170</v>
      </c>
      <c r="M2" s="93" t="s">
        <v>168</v>
      </c>
      <c r="N2" s="31" t="s">
        <v>169</v>
      </c>
      <c r="O2" s="31" t="s">
        <v>170</v>
      </c>
      <c r="P2" s="93" t="s">
        <v>168</v>
      </c>
      <c r="Q2" s="31" t="s">
        <v>169</v>
      </c>
      <c r="R2" s="31" t="s">
        <v>170</v>
      </c>
      <c r="S2" s="93" t="s">
        <v>168</v>
      </c>
      <c r="T2" s="31" t="s">
        <v>169</v>
      </c>
      <c r="U2" s="31" t="s">
        <v>170</v>
      </c>
      <c r="V2" s="93" t="s">
        <v>168</v>
      </c>
      <c r="W2" s="31" t="s">
        <v>169</v>
      </c>
      <c r="X2" s="31" t="s">
        <v>170</v>
      </c>
      <c r="Y2" s="93" t="s">
        <v>168</v>
      </c>
      <c r="Z2" s="31" t="s">
        <v>169</v>
      </c>
      <c r="AA2" s="31" t="s">
        <v>170</v>
      </c>
      <c r="AB2" s="93" t="s">
        <v>168</v>
      </c>
      <c r="AC2" s="31" t="s">
        <v>169</v>
      </c>
      <c r="AD2" s="31" t="s">
        <v>170</v>
      </c>
      <c r="AE2" s="93" t="s">
        <v>168</v>
      </c>
      <c r="AF2" s="31" t="s">
        <v>169</v>
      </c>
      <c r="AG2" s="31" t="s">
        <v>170</v>
      </c>
      <c r="AH2" s="93" t="s">
        <v>168</v>
      </c>
      <c r="AI2" s="31" t="s">
        <v>169</v>
      </c>
      <c r="AJ2" s="31" t="s">
        <v>170</v>
      </c>
      <c r="AK2" s="93" t="s">
        <v>168</v>
      </c>
      <c r="AL2" s="31" t="s">
        <v>169</v>
      </c>
      <c r="AM2" s="31" t="s">
        <v>170</v>
      </c>
      <c r="AN2" s="93" t="s">
        <v>168</v>
      </c>
      <c r="AO2" s="31" t="s">
        <v>169</v>
      </c>
      <c r="AP2" s="31" t="s">
        <v>170</v>
      </c>
      <c r="AQ2" s="93" t="s">
        <v>168</v>
      </c>
      <c r="AR2" s="31" t="s">
        <v>169</v>
      </c>
      <c r="AS2" s="31" t="s">
        <v>170</v>
      </c>
      <c r="AT2" s="93" t="s">
        <v>168</v>
      </c>
      <c r="AU2" s="31" t="s">
        <v>169</v>
      </c>
      <c r="AV2" s="31" t="s">
        <v>170</v>
      </c>
      <c r="AW2" s="165"/>
      <c r="AX2" s="165"/>
      <c r="AY2" s="165"/>
      <c r="AZ2" s="167"/>
    </row>
    <row r="3" spans="1:57" ht="14.25" customHeight="1" thickBot="1">
      <c r="B3" s="96" t="s">
        <v>122</v>
      </c>
      <c r="C3" s="97" t="s">
        <v>1</v>
      </c>
      <c r="D3" s="94"/>
      <c r="E3" s="72"/>
      <c r="F3" s="85"/>
      <c r="G3" s="26"/>
      <c r="H3" s="27"/>
      <c r="I3" s="77"/>
      <c r="J3" s="71"/>
      <c r="K3" s="73"/>
      <c r="L3" s="29"/>
      <c r="M3" s="86"/>
      <c r="N3" s="72"/>
      <c r="O3" s="87"/>
      <c r="P3" s="71"/>
      <c r="Q3" s="27"/>
      <c r="R3" s="28"/>
      <c r="S3" s="26"/>
      <c r="T3" s="27"/>
      <c r="U3" s="29"/>
      <c r="V3" s="84"/>
      <c r="W3" s="80"/>
      <c r="X3" s="85"/>
      <c r="Y3" s="71"/>
      <c r="Z3" s="27"/>
      <c r="AA3" s="73"/>
      <c r="AB3" s="26"/>
      <c r="AC3" s="27"/>
      <c r="AD3" s="29"/>
      <c r="AE3" s="84"/>
      <c r="AF3" s="72"/>
      <c r="AG3" s="85"/>
      <c r="AH3" s="71"/>
      <c r="AI3" s="27"/>
      <c r="AJ3" s="29"/>
      <c r="AK3" s="84"/>
      <c r="AL3" s="72"/>
      <c r="AM3" s="85"/>
      <c r="AN3" s="71"/>
      <c r="AO3" s="27"/>
      <c r="AP3" s="29"/>
      <c r="AQ3" s="84"/>
      <c r="AR3" s="72"/>
      <c r="AS3" s="85"/>
      <c r="AT3" s="71"/>
      <c r="AU3" s="27"/>
      <c r="AV3" s="29"/>
      <c r="AW3" s="26"/>
      <c r="AX3" s="27"/>
      <c r="AY3" s="27"/>
      <c r="AZ3" s="105"/>
    </row>
    <row r="4" spans="1:57" ht="20.149999999999999" customHeight="1">
      <c r="B4" s="98">
        <v>1</v>
      </c>
      <c r="C4" s="99" t="s">
        <v>123</v>
      </c>
      <c r="D4" s="117">
        <v>213</v>
      </c>
      <c r="E4" s="19">
        <v>213</v>
      </c>
      <c r="F4" s="21">
        <v>213</v>
      </c>
      <c r="G4" s="20">
        <v>87</v>
      </c>
      <c r="H4" s="19">
        <v>87</v>
      </c>
      <c r="I4" s="78">
        <v>87</v>
      </c>
      <c r="J4" s="67">
        <f>255+111</f>
        <v>366</v>
      </c>
      <c r="K4" s="70">
        <v>366</v>
      </c>
      <c r="L4" s="22">
        <v>366</v>
      </c>
      <c r="M4" s="75">
        <v>240</v>
      </c>
      <c r="N4" s="19">
        <v>240</v>
      </c>
      <c r="O4" s="78">
        <v>0</v>
      </c>
      <c r="P4" s="67">
        <v>78</v>
      </c>
      <c r="Q4" s="19">
        <v>0</v>
      </c>
      <c r="R4" s="21">
        <v>0</v>
      </c>
      <c r="S4" s="20">
        <v>51</v>
      </c>
      <c r="T4" s="19">
        <v>51</v>
      </c>
      <c r="U4" s="22">
        <v>0</v>
      </c>
      <c r="V4" s="20">
        <v>264</v>
      </c>
      <c r="W4" s="67">
        <v>264</v>
      </c>
      <c r="X4" s="21">
        <v>264</v>
      </c>
      <c r="Y4" s="67">
        <v>234</v>
      </c>
      <c r="Z4" s="19">
        <v>0</v>
      </c>
      <c r="AA4" s="70">
        <v>0</v>
      </c>
      <c r="AB4" s="20">
        <v>168</v>
      </c>
      <c r="AC4" s="19">
        <v>168</v>
      </c>
      <c r="AD4" s="22">
        <v>168</v>
      </c>
      <c r="AE4" s="20">
        <v>159</v>
      </c>
      <c r="AF4" s="19">
        <v>159</v>
      </c>
      <c r="AG4" s="21">
        <v>159</v>
      </c>
      <c r="AH4" s="67">
        <v>201</v>
      </c>
      <c r="AI4" s="19">
        <v>201</v>
      </c>
      <c r="AJ4" s="22">
        <v>201</v>
      </c>
      <c r="AK4" s="20">
        <v>45</v>
      </c>
      <c r="AL4" s="19">
        <v>45</v>
      </c>
      <c r="AM4" s="21">
        <v>0</v>
      </c>
      <c r="AN4" s="67">
        <v>108</v>
      </c>
      <c r="AO4" s="19">
        <v>0</v>
      </c>
      <c r="AP4" s="22">
        <v>0</v>
      </c>
      <c r="AQ4" s="20">
        <v>63</v>
      </c>
      <c r="AR4" s="19">
        <v>63</v>
      </c>
      <c r="AS4" s="21">
        <v>0</v>
      </c>
      <c r="AT4" s="67">
        <v>30</v>
      </c>
      <c r="AU4" s="27">
        <v>30</v>
      </c>
      <c r="AV4" s="29">
        <v>30</v>
      </c>
      <c r="AW4" s="26">
        <f t="shared" ref="AW4:AW43" si="0">D4+G4+J4+M4+P4+S4+V4+Y4+AB4+AE4+AH4+AK4+AN4+AQ4+AT4</f>
        <v>2307</v>
      </c>
      <c r="AX4" s="27">
        <f t="shared" ref="AX4:AX43" si="1">E4+H4+K4+N4+Q4+T4+W4+Z4+AC4+AF4+AI4+AL4+AO4+AR4+AU4</f>
        <v>1887</v>
      </c>
      <c r="AY4" s="27">
        <f t="shared" ref="AY4:AY43" si="2">F4+I4+L4+O4+R4+U4+X4+AA4+AD4+AG4+AJ4+AM4+AP4+AS4+AV4</f>
        <v>1488</v>
      </c>
      <c r="AZ4" s="105">
        <f t="shared" ref="AZ4:AZ43" si="3">AW4+AX4+AY4</f>
        <v>5682</v>
      </c>
      <c r="BB4" s="92">
        <v>5682</v>
      </c>
      <c r="BC4" s="92">
        <v>2307</v>
      </c>
      <c r="BD4" s="92">
        <v>1887</v>
      </c>
      <c r="BE4" s="92">
        <v>1488</v>
      </c>
    </row>
    <row r="5" spans="1:57" ht="35.25" customHeight="1">
      <c r="B5" s="98">
        <v>2</v>
      </c>
      <c r="C5" s="100" t="s">
        <v>124</v>
      </c>
      <c r="D5" s="118">
        <v>213</v>
      </c>
      <c r="E5" s="19">
        <v>213</v>
      </c>
      <c r="F5" s="21">
        <v>213</v>
      </c>
      <c r="G5" s="20">
        <v>87</v>
      </c>
      <c r="H5" s="19">
        <v>87</v>
      </c>
      <c r="I5" s="78">
        <v>87</v>
      </c>
      <c r="J5" s="67">
        <v>366</v>
      </c>
      <c r="K5" s="70">
        <v>366</v>
      </c>
      <c r="L5" s="22">
        <v>366</v>
      </c>
      <c r="M5" s="75">
        <v>240</v>
      </c>
      <c r="N5" s="19">
        <v>240</v>
      </c>
      <c r="O5" s="78">
        <v>0</v>
      </c>
      <c r="P5" s="67">
        <v>78</v>
      </c>
      <c r="Q5" s="19">
        <v>0</v>
      </c>
      <c r="R5" s="21">
        <v>0</v>
      </c>
      <c r="S5" s="20">
        <v>51</v>
      </c>
      <c r="T5" s="19">
        <v>51</v>
      </c>
      <c r="U5" s="22">
        <v>0</v>
      </c>
      <c r="V5" s="20">
        <v>264</v>
      </c>
      <c r="W5" s="67">
        <v>264</v>
      </c>
      <c r="X5" s="21">
        <v>264</v>
      </c>
      <c r="Y5" s="67">
        <v>234</v>
      </c>
      <c r="Z5" s="19">
        <v>0</v>
      </c>
      <c r="AA5" s="70">
        <v>0</v>
      </c>
      <c r="AB5" s="20">
        <v>168</v>
      </c>
      <c r="AC5" s="19">
        <v>168</v>
      </c>
      <c r="AD5" s="22">
        <v>168</v>
      </c>
      <c r="AE5" s="20">
        <v>159</v>
      </c>
      <c r="AF5" s="19">
        <v>159</v>
      </c>
      <c r="AG5" s="21">
        <v>159</v>
      </c>
      <c r="AH5" s="67">
        <v>201</v>
      </c>
      <c r="AI5" s="19">
        <v>201</v>
      </c>
      <c r="AJ5" s="22">
        <v>201</v>
      </c>
      <c r="AK5" s="20">
        <v>45</v>
      </c>
      <c r="AL5" s="19">
        <v>45</v>
      </c>
      <c r="AM5" s="21">
        <v>0</v>
      </c>
      <c r="AN5" s="67">
        <v>108</v>
      </c>
      <c r="AO5" s="19">
        <v>0</v>
      </c>
      <c r="AP5" s="22">
        <v>0</v>
      </c>
      <c r="AQ5" s="20">
        <v>63</v>
      </c>
      <c r="AR5" s="19">
        <v>63</v>
      </c>
      <c r="AS5" s="21">
        <v>0</v>
      </c>
      <c r="AT5" s="67">
        <v>30</v>
      </c>
      <c r="AU5" s="27">
        <v>30</v>
      </c>
      <c r="AV5" s="29">
        <v>30</v>
      </c>
      <c r="AW5" s="26">
        <f t="shared" si="0"/>
        <v>2307</v>
      </c>
      <c r="AX5" s="27">
        <f t="shared" si="1"/>
        <v>1887</v>
      </c>
      <c r="AY5" s="27">
        <f t="shared" si="2"/>
        <v>1488</v>
      </c>
      <c r="AZ5" s="105">
        <f t="shared" si="3"/>
        <v>5682</v>
      </c>
      <c r="BB5" s="92">
        <v>5682</v>
      </c>
      <c r="BC5" s="92">
        <v>2307</v>
      </c>
      <c r="BD5" s="92">
        <v>1887</v>
      </c>
      <c r="BE5" s="92">
        <v>1488</v>
      </c>
    </row>
    <row r="6" spans="1:57" ht="20.149999999999999" customHeight="1">
      <c r="B6" s="98">
        <v>3</v>
      </c>
      <c r="C6" s="100" t="s">
        <v>125</v>
      </c>
      <c r="D6" s="118">
        <v>279</v>
      </c>
      <c r="E6" s="19">
        <v>279</v>
      </c>
      <c r="F6" s="21">
        <v>279</v>
      </c>
      <c r="G6" s="20">
        <v>171</v>
      </c>
      <c r="H6" s="19">
        <v>171</v>
      </c>
      <c r="I6" s="78">
        <v>171</v>
      </c>
      <c r="J6" s="67">
        <v>432</v>
      </c>
      <c r="K6" s="70">
        <v>432</v>
      </c>
      <c r="L6" s="22">
        <v>432</v>
      </c>
      <c r="M6" s="75">
        <v>240</v>
      </c>
      <c r="N6" s="19">
        <v>240</v>
      </c>
      <c r="O6" s="78">
        <v>0</v>
      </c>
      <c r="P6" s="67">
        <v>90</v>
      </c>
      <c r="Q6" s="19">
        <v>0</v>
      </c>
      <c r="R6" s="21">
        <v>0</v>
      </c>
      <c r="S6" s="20">
        <v>57</v>
      </c>
      <c r="T6" s="19">
        <v>57</v>
      </c>
      <c r="U6" s="22">
        <v>0</v>
      </c>
      <c r="V6" s="20">
        <v>312</v>
      </c>
      <c r="W6" s="67">
        <v>312</v>
      </c>
      <c r="X6" s="21">
        <v>312</v>
      </c>
      <c r="Y6" s="67">
        <v>264</v>
      </c>
      <c r="Z6" s="19">
        <v>0</v>
      </c>
      <c r="AA6" s="70">
        <v>0</v>
      </c>
      <c r="AB6" s="20">
        <v>192</v>
      </c>
      <c r="AC6" s="19">
        <v>192</v>
      </c>
      <c r="AD6" s="22">
        <v>192</v>
      </c>
      <c r="AE6" s="20">
        <v>231</v>
      </c>
      <c r="AF6" s="19">
        <v>231</v>
      </c>
      <c r="AG6" s="21">
        <v>231</v>
      </c>
      <c r="AH6" s="67">
        <v>201</v>
      </c>
      <c r="AI6" s="19">
        <v>201</v>
      </c>
      <c r="AJ6" s="22">
        <v>201</v>
      </c>
      <c r="AK6" s="20">
        <v>57</v>
      </c>
      <c r="AL6" s="19">
        <v>57</v>
      </c>
      <c r="AM6" s="21">
        <v>0</v>
      </c>
      <c r="AN6" s="67">
        <v>144</v>
      </c>
      <c r="AO6" s="19">
        <v>0</v>
      </c>
      <c r="AP6" s="22">
        <v>0</v>
      </c>
      <c r="AQ6" s="20">
        <v>75</v>
      </c>
      <c r="AR6" s="19">
        <v>75</v>
      </c>
      <c r="AS6" s="21">
        <v>0</v>
      </c>
      <c r="AT6" s="67">
        <v>42</v>
      </c>
      <c r="AU6" s="27">
        <v>42</v>
      </c>
      <c r="AV6" s="29">
        <v>42</v>
      </c>
      <c r="AW6" s="26">
        <f t="shared" si="0"/>
        <v>2787</v>
      </c>
      <c r="AX6" s="27">
        <f t="shared" si="1"/>
        <v>2289</v>
      </c>
      <c r="AY6" s="27">
        <f t="shared" si="2"/>
        <v>1860</v>
      </c>
      <c r="AZ6" s="105">
        <f t="shared" si="3"/>
        <v>6936</v>
      </c>
      <c r="BB6" s="92">
        <v>6936</v>
      </c>
      <c r="BC6" s="92">
        <v>2787</v>
      </c>
      <c r="BD6" s="92">
        <v>2289</v>
      </c>
      <c r="BE6" s="92">
        <v>1860</v>
      </c>
    </row>
    <row r="7" spans="1:57" ht="20.149999999999999" customHeight="1">
      <c r="B7" s="98">
        <v>4</v>
      </c>
      <c r="C7" s="101" t="s">
        <v>126</v>
      </c>
      <c r="D7" s="119">
        <v>141</v>
      </c>
      <c r="E7" s="19">
        <v>141</v>
      </c>
      <c r="F7" s="21">
        <v>141</v>
      </c>
      <c r="G7" s="20">
        <v>48</v>
      </c>
      <c r="H7" s="19">
        <v>48</v>
      </c>
      <c r="I7" s="78">
        <v>48</v>
      </c>
      <c r="J7" s="67">
        <v>255</v>
      </c>
      <c r="K7" s="70">
        <v>255</v>
      </c>
      <c r="L7" s="22">
        <v>255</v>
      </c>
      <c r="M7" s="75">
        <v>168</v>
      </c>
      <c r="N7" s="19">
        <v>168</v>
      </c>
      <c r="O7" s="78">
        <v>0</v>
      </c>
      <c r="P7" s="67">
        <v>54</v>
      </c>
      <c r="Q7" s="19">
        <v>0</v>
      </c>
      <c r="R7" s="21">
        <v>0</v>
      </c>
      <c r="S7" s="20">
        <v>33</v>
      </c>
      <c r="T7" s="19">
        <v>33</v>
      </c>
      <c r="U7" s="22">
        <v>0</v>
      </c>
      <c r="V7" s="20">
        <v>147</v>
      </c>
      <c r="W7" s="67">
        <v>147</v>
      </c>
      <c r="X7" s="21">
        <v>147</v>
      </c>
      <c r="Y7" s="67">
        <v>132</v>
      </c>
      <c r="Z7" s="19">
        <v>0</v>
      </c>
      <c r="AA7" s="70">
        <v>0</v>
      </c>
      <c r="AB7" s="20">
        <v>96</v>
      </c>
      <c r="AC7" s="19">
        <v>96</v>
      </c>
      <c r="AD7" s="22">
        <v>96</v>
      </c>
      <c r="AE7" s="20">
        <v>87</v>
      </c>
      <c r="AF7" s="19">
        <v>87</v>
      </c>
      <c r="AG7" s="21">
        <v>87</v>
      </c>
      <c r="AH7" s="67">
        <v>96</v>
      </c>
      <c r="AI7" s="19">
        <v>96</v>
      </c>
      <c r="AJ7" s="22">
        <v>96</v>
      </c>
      <c r="AK7" s="20">
        <v>36</v>
      </c>
      <c r="AL7" s="19">
        <v>36</v>
      </c>
      <c r="AM7" s="21">
        <v>0</v>
      </c>
      <c r="AN7" s="67">
        <v>60</v>
      </c>
      <c r="AO7" s="19">
        <v>0</v>
      </c>
      <c r="AP7" s="22">
        <v>0</v>
      </c>
      <c r="AQ7" s="20">
        <v>36</v>
      </c>
      <c r="AR7" s="19">
        <v>36</v>
      </c>
      <c r="AS7" s="21">
        <v>0</v>
      </c>
      <c r="AT7" s="67">
        <v>18</v>
      </c>
      <c r="AU7" s="27">
        <v>18</v>
      </c>
      <c r="AV7" s="29">
        <v>18</v>
      </c>
      <c r="AW7" s="26">
        <f t="shared" si="0"/>
        <v>1407</v>
      </c>
      <c r="AX7" s="27">
        <f t="shared" si="1"/>
        <v>1161</v>
      </c>
      <c r="AY7" s="27">
        <f t="shared" si="2"/>
        <v>888</v>
      </c>
      <c r="AZ7" s="105">
        <f t="shared" si="3"/>
        <v>3456</v>
      </c>
      <c r="BB7" s="92">
        <v>3456</v>
      </c>
      <c r="BC7" s="92">
        <v>1407</v>
      </c>
      <c r="BD7" s="92">
        <v>1161</v>
      </c>
      <c r="BE7" s="92">
        <v>888</v>
      </c>
    </row>
    <row r="8" spans="1:57" ht="20.149999999999999" customHeight="1">
      <c r="B8" s="98">
        <v>5</v>
      </c>
      <c r="C8" s="102" t="s">
        <v>127</v>
      </c>
      <c r="D8" s="120">
        <v>213</v>
      </c>
      <c r="E8" s="19">
        <v>213</v>
      </c>
      <c r="F8" s="21">
        <v>213</v>
      </c>
      <c r="G8" s="20">
        <v>87</v>
      </c>
      <c r="H8" s="19">
        <v>87</v>
      </c>
      <c r="I8" s="78">
        <v>87</v>
      </c>
      <c r="J8" s="67">
        <v>366</v>
      </c>
      <c r="K8" s="70">
        <v>366</v>
      </c>
      <c r="L8" s="22">
        <v>366</v>
      </c>
      <c r="M8" s="75">
        <v>240</v>
      </c>
      <c r="N8" s="19">
        <v>240</v>
      </c>
      <c r="O8" s="78">
        <v>0</v>
      </c>
      <c r="P8" s="67">
        <v>78</v>
      </c>
      <c r="Q8" s="19">
        <v>0</v>
      </c>
      <c r="R8" s="21">
        <v>0</v>
      </c>
      <c r="S8" s="20">
        <v>51</v>
      </c>
      <c r="T8" s="19">
        <v>51</v>
      </c>
      <c r="U8" s="22">
        <v>0</v>
      </c>
      <c r="V8" s="20">
        <v>264</v>
      </c>
      <c r="W8" s="67">
        <v>264</v>
      </c>
      <c r="X8" s="21">
        <v>264</v>
      </c>
      <c r="Y8" s="67">
        <v>234</v>
      </c>
      <c r="Z8" s="19">
        <v>0</v>
      </c>
      <c r="AA8" s="70">
        <v>0</v>
      </c>
      <c r="AB8" s="20">
        <v>168</v>
      </c>
      <c r="AC8" s="19">
        <v>168</v>
      </c>
      <c r="AD8" s="22">
        <v>168</v>
      </c>
      <c r="AE8" s="20">
        <v>159</v>
      </c>
      <c r="AF8" s="19">
        <v>159</v>
      </c>
      <c r="AG8" s="21">
        <v>159</v>
      </c>
      <c r="AH8" s="67">
        <v>201</v>
      </c>
      <c r="AI8" s="19">
        <v>201</v>
      </c>
      <c r="AJ8" s="22">
        <v>201</v>
      </c>
      <c r="AK8" s="20">
        <v>45</v>
      </c>
      <c r="AL8" s="19">
        <v>45</v>
      </c>
      <c r="AM8" s="21">
        <v>0</v>
      </c>
      <c r="AN8" s="67">
        <v>108</v>
      </c>
      <c r="AO8" s="19">
        <v>0</v>
      </c>
      <c r="AP8" s="22">
        <v>0</v>
      </c>
      <c r="AQ8" s="20">
        <v>63</v>
      </c>
      <c r="AR8" s="19">
        <v>63</v>
      </c>
      <c r="AS8" s="21">
        <v>0</v>
      </c>
      <c r="AT8" s="67">
        <v>30</v>
      </c>
      <c r="AU8" s="27">
        <v>30</v>
      </c>
      <c r="AV8" s="29">
        <v>30</v>
      </c>
      <c r="AW8" s="26">
        <f t="shared" si="0"/>
        <v>2307</v>
      </c>
      <c r="AX8" s="27">
        <f t="shared" si="1"/>
        <v>1887</v>
      </c>
      <c r="AY8" s="27">
        <f t="shared" si="2"/>
        <v>1488</v>
      </c>
      <c r="AZ8" s="105">
        <f t="shared" si="3"/>
        <v>5682</v>
      </c>
      <c r="BB8" s="92">
        <v>5682</v>
      </c>
      <c r="BC8" s="92">
        <v>2307</v>
      </c>
      <c r="BD8" s="92">
        <v>1887</v>
      </c>
      <c r="BE8" s="92">
        <v>1488</v>
      </c>
    </row>
    <row r="9" spans="1:57" ht="20.149999999999999" customHeight="1">
      <c r="B9" s="98">
        <v>6</v>
      </c>
      <c r="C9" s="102" t="s">
        <v>128</v>
      </c>
      <c r="D9" s="120">
        <v>213</v>
      </c>
      <c r="E9" s="19">
        <v>213</v>
      </c>
      <c r="F9" s="21">
        <v>213</v>
      </c>
      <c r="G9" s="20">
        <v>87</v>
      </c>
      <c r="H9" s="19">
        <v>87</v>
      </c>
      <c r="I9" s="78">
        <v>87</v>
      </c>
      <c r="J9" s="67">
        <v>366</v>
      </c>
      <c r="K9" s="70">
        <v>366</v>
      </c>
      <c r="L9" s="22">
        <v>366</v>
      </c>
      <c r="M9" s="75">
        <v>240</v>
      </c>
      <c r="N9" s="19">
        <v>240</v>
      </c>
      <c r="O9" s="78">
        <v>0</v>
      </c>
      <c r="P9" s="67">
        <v>78</v>
      </c>
      <c r="Q9" s="19">
        <v>0</v>
      </c>
      <c r="R9" s="21">
        <v>0</v>
      </c>
      <c r="S9" s="20">
        <v>51</v>
      </c>
      <c r="T9" s="19">
        <v>51</v>
      </c>
      <c r="U9" s="22">
        <v>0</v>
      </c>
      <c r="V9" s="20">
        <v>264</v>
      </c>
      <c r="W9" s="67">
        <v>264</v>
      </c>
      <c r="X9" s="21">
        <v>264</v>
      </c>
      <c r="Y9" s="67">
        <v>234</v>
      </c>
      <c r="Z9" s="19">
        <v>0</v>
      </c>
      <c r="AA9" s="70">
        <v>0</v>
      </c>
      <c r="AB9" s="20">
        <v>168</v>
      </c>
      <c r="AC9" s="19">
        <v>168</v>
      </c>
      <c r="AD9" s="22">
        <v>168</v>
      </c>
      <c r="AE9" s="20">
        <v>159</v>
      </c>
      <c r="AF9" s="19">
        <v>159</v>
      </c>
      <c r="AG9" s="21">
        <v>159</v>
      </c>
      <c r="AH9" s="67">
        <v>201</v>
      </c>
      <c r="AI9" s="19">
        <v>201</v>
      </c>
      <c r="AJ9" s="22">
        <v>201</v>
      </c>
      <c r="AK9" s="20">
        <v>45</v>
      </c>
      <c r="AL9" s="19">
        <v>45</v>
      </c>
      <c r="AM9" s="21">
        <v>0</v>
      </c>
      <c r="AN9" s="67">
        <v>108</v>
      </c>
      <c r="AO9" s="19">
        <v>0</v>
      </c>
      <c r="AP9" s="22">
        <v>0</v>
      </c>
      <c r="AQ9" s="20">
        <v>63</v>
      </c>
      <c r="AR9" s="19">
        <v>63</v>
      </c>
      <c r="AS9" s="21">
        <v>0</v>
      </c>
      <c r="AT9" s="67">
        <v>30</v>
      </c>
      <c r="AU9" s="27">
        <v>30</v>
      </c>
      <c r="AV9" s="29">
        <v>30</v>
      </c>
      <c r="AW9" s="26">
        <f t="shared" si="0"/>
        <v>2307</v>
      </c>
      <c r="AX9" s="27">
        <f t="shared" si="1"/>
        <v>1887</v>
      </c>
      <c r="AY9" s="27">
        <f t="shared" si="2"/>
        <v>1488</v>
      </c>
      <c r="AZ9" s="105">
        <f t="shared" si="3"/>
        <v>5682</v>
      </c>
      <c r="BB9" s="92">
        <v>5682</v>
      </c>
      <c r="BC9" s="92">
        <v>2307</v>
      </c>
      <c r="BD9" s="92">
        <v>1887</v>
      </c>
      <c r="BE9" s="92">
        <v>1488</v>
      </c>
    </row>
    <row r="10" spans="1:57" ht="46.75" customHeight="1">
      <c r="B10" s="98">
        <v>7</v>
      </c>
      <c r="C10" s="102" t="s">
        <v>129</v>
      </c>
      <c r="D10" s="120">
        <v>213</v>
      </c>
      <c r="E10" s="19">
        <v>213</v>
      </c>
      <c r="F10" s="21">
        <v>213</v>
      </c>
      <c r="G10" s="20">
        <v>87</v>
      </c>
      <c r="H10" s="19">
        <v>87</v>
      </c>
      <c r="I10" s="78">
        <v>87</v>
      </c>
      <c r="J10" s="67">
        <v>366</v>
      </c>
      <c r="K10" s="70">
        <v>366</v>
      </c>
      <c r="L10" s="22">
        <v>366</v>
      </c>
      <c r="M10" s="75">
        <v>240</v>
      </c>
      <c r="N10" s="19">
        <v>240</v>
      </c>
      <c r="O10" s="78">
        <v>0</v>
      </c>
      <c r="P10" s="67">
        <v>78</v>
      </c>
      <c r="Q10" s="19">
        <v>0</v>
      </c>
      <c r="R10" s="21">
        <v>0</v>
      </c>
      <c r="S10" s="20">
        <v>51</v>
      </c>
      <c r="T10" s="19">
        <v>51</v>
      </c>
      <c r="U10" s="22">
        <v>0</v>
      </c>
      <c r="V10" s="20">
        <v>264</v>
      </c>
      <c r="W10" s="67">
        <v>264</v>
      </c>
      <c r="X10" s="21">
        <v>264</v>
      </c>
      <c r="Y10" s="67">
        <v>234</v>
      </c>
      <c r="Z10" s="19">
        <v>0</v>
      </c>
      <c r="AA10" s="70">
        <v>0</v>
      </c>
      <c r="AB10" s="20">
        <v>168</v>
      </c>
      <c r="AC10" s="19">
        <v>168</v>
      </c>
      <c r="AD10" s="22">
        <v>168</v>
      </c>
      <c r="AE10" s="20">
        <v>159</v>
      </c>
      <c r="AF10" s="19">
        <v>159</v>
      </c>
      <c r="AG10" s="21">
        <v>159</v>
      </c>
      <c r="AH10" s="67">
        <v>201</v>
      </c>
      <c r="AI10" s="19">
        <v>201</v>
      </c>
      <c r="AJ10" s="22">
        <v>201</v>
      </c>
      <c r="AK10" s="20">
        <v>45</v>
      </c>
      <c r="AL10" s="19">
        <v>45</v>
      </c>
      <c r="AM10" s="21">
        <v>0</v>
      </c>
      <c r="AN10" s="67">
        <v>108</v>
      </c>
      <c r="AO10" s="19">
        <v>0</v>
      </c>
      <c r="AP10" s="22">
        <v>0</v>
      </c>
      <c r="AQ10" s="20">
        <v>63</v>
      </c>
      <c r="AR10" s="19">
        <v>63</v>
      </c>
      <c r="AS10" s="21">
        <v>0</v>
      </c>
      <c r="AT10" s="67">
        <v>30</v>
      </c>
      <c r="AU10" s="27">
        <v>30</v>
      </c>
      <c r="AV10" s="29">
        <v>30</v>
      </c>
      <c r="AW10" s="26">
        <f t="shared" si="0"/>
        <v>2307</v>
      </c>
      <c r="AX10" s="27">
        <f t="shared" si="1"/>
        <v>1887</v>
      </c>
      <c r="AY10" s="27">
        <f t="shared" si="2"/>
        <v>1488</v>
      </c>
      <c r="AZ10" s="105">
        <f t="shared" si="3"/>
        <v>5682</v>
      </c>
      <c r="BB10" s="92">
        <v>5682</v>
      </c>
      <c r="BC10" s="92">
        <v>2307</v>
      </c>
      <c r="BD10" s="92">
        <v>1887</v>
      </c>
      <c r="BE10" s="92">
        <v>1488</v>
      </c>
    </row>
    <row r="11" spans="1:57" ht="20.149999999999999" customHeight="1">
      <c r="B11" s="98">
        <v>8</v>
      </c>
      <c r="C11" s="101" t="s">
        <v>130</v>
      </c>
      <c r="D11" s="119">
        <v>153</v>
      </c>
      <c r="E11" s="19">
        <v>153</v>
      </c>
      <c r="F11" s="21">
        <v>153</v>
      </c>
      <c r="G11" s="20">
        <v>72</v>
      </c>
      <c r="H11" s="19">
        <v>72</v>
      </c>
      <c r="I11" s="78">
        <v>72</v>
      </c>
      <c r="J11" s="67">
        <v>242</v>
      </c>
      <c r="K11" s="70">
        <v>242</v>
      </c>
      <c r="L11" s="22">
        <v>242</v>
      </c>
      <c r="M11" s="75">
        <v>160</v>
      </c>
      <c r="N11" s="19">
        <v>160</v>
      </c>
      <c r="O11" s="78">
        <v>0</v>
      </c>
      <c r="P11" s="67">
        <v>70</v>
      </c>
      <c r="Q11" s="19">
        <v>0</v>
      </c>
      <c r="R11" s="21">
        <v>0</v>
      </c>
      <c r="S11" s="20">
        <v>63</v>
      </c>
      <c r="T11" s="19">
        <v>63</v>
      </c>
      <c r="U11" s="22">
        <v>0</v>
      </c>
      <c r="V11" s="20">
        <v>166</v>
      </c>
      <c r="W11" s="67">
        <v>166</v>
      </c>
      <c r="X11" s="21">
        <v>166</v>
      </c>
      <c r="Y11" s="67">
        <v>159</v>
      </c>
      <c r="Z11" s="19">
        <v>0</v>
      </c>
      <c r="AA11" s="70">
        <v>0</v>
      </c>
      <c r="AB11" s="20">
        <v>92</v>
      </c>
      <c r="AC11" s="19">
        <v>92</v>
      </c>
      <c r="AD11" s="22">
        <v>92</v>
      </c>
      <c r="AE11" s="20">
        <v>140</v>
      </c>
      <c r="AF11" s="19">
        <v>140</v>
      </c>
      <c r="AG11" s="21">
        <v>140</v>
      </c>
      <c r="AH11" s="67">
        <v>150</v>
      </c>
      <c r="AI11" s="19">
        <v>150</v>
      </c>
      <c r="AJ11" s="22">
        <v>150</v>
      </c>
      <c r="AK11" s="20">
        <v>61</v>
      </c>
      <c r="AL11" s="19">
        <v>61</v>
      </c>
      <c r="AM11" s="21">
        <v>0</v>
      </c>
      <c r="AN11" s="67">
        <v>77</v>
      </c>
      <c r="AO11" s="19">
        <v>0</v>
      </c>
      <c r="AP11" s="22">
        <v>0</v>
      </c>
      <c r="AQ11" s="20">
        <v>66</v>
      </c>
      <c r="AR11" s="19">
        <v>66</v>
      </c>
      <c r="AS11" s="21">
        <v>0</v>
      </c>
      <c r="AT11" s="67">
        <v>58</v>
      </c>
      <c r="AU11" s="27">
        <v>58</v>
      </c>
      <c r="AV11" s="29">
        <v>58</v>
      </c>
      <c r="AW11" s="26">
        <f t="shared" si="0"/>
        <v>1729</v>
      </c>
      <c r="AX11" s="27">
        <f t="shared" si="1"/>
        <v>1423</v>
      </c>
      <c r="AY11" s="27">
        <f t="shared" si="2"/>
        <v>1073</v>
      </c>
      <c r="AZ11" s="105">
        <f t="shared" si="3"/>
        <v>4225</v>
      </c>
      <c r="BB11" s="92">
        <v>33764</v>
      </c>
      <c r="BC11" s="92">
        <v>13814</v>
      </c>
      <c r="BD11" s="92">
        <v>11374</v>
      </c>
      <c r="BE11" s="92">
        <v>8576</v>
      </c>
    </row>
    <row r="12" spans="1:57" ht="20.149999999999999" customHeight="1">
      <c r="B12" s="98">
        <v>9</v>
      </c>
      <c r="C12" s="101" t="s">
        <v>131</v>
      </c>
      <c r="D12" s="119">
        <v>96</v>
      </c>
      <c r="E12" s="19">
        <v>96</v>
      </c>
      <c r="F12" s="21">
        <v>96</v>
      </c>
      <c r="G12" s="20">
        <v>81</v>
      </c>
      <c r="H12" s="19">
        <v>81</v>
      </c>
      <c r="I12" s="78">
        <v>81</v>
      </c>
      <c r="J12" s="67">
        <v>141</v>
      </c>
      <c r="K12" s="70">
        <v>141</v>
      </c>
      <c r="L12" s="22">
        <v>141</v>
      </c>
      <c r="M12" s="75">
        <v>72</v>
      </c>
      <c r="N12" s="19">
        <v>72</v>
      </c>
      <c r="O12" s="78">
        <v>0</v>
      </c>
      <c r="P12" s="67">
        <v>30</v>
      </c>
      <c r="Q12" s="19">
        <v>0</v>
      </c>
      <c r="R12" s="21">
        <v>0</v>
      </c>
      <c r="S12" s="20">
        <v>18</v>
      </c>
      <c r="T12" s="19">
        <v>18</v>
      </c>
      <c r="U12" s="22">
        <v>0</v>
      </c>
      <c r="V12" s="20">
        <v>135</v>
      </c>
      <c r="W12" s="67">
        <v>135</v>
      </c>
      <c r="X12" s="21">
        <v>135</v>
      </c>
      <c r="Y12" s="67">
        <v>114</v>
      </c>
      <c r="Z12" s="19">
        <v>0</v>
      </c>
      <c r="AA12" s="70">
        <v>0</v>
      </c>
      <c r="AB12" s="20">
        <v>81</v>
      </c>
      <c r="AC12" s="19">
        <v>81</v>
      </c>
      <c r="AD12" s="22">
        <v>81</v>
      </c>
      <c r="AE12" s="20">
        <v>108</v>
      </c>
      <c r="AF12" s="19">
        <v>108</v>
      </c>
      <c r="AG12" s="21">
        <v>108</v>
      </c>
      <c r="AH12" s="67">
        <v>105</v>
      </c>
      <c r="AI12" s="19">
        <v>105</v>
      </c>
      <c r="AJ12" s="22">
        <v>105</v>
      </c>
      <c r="AK12" s="20">
        <v>15</v>
      </c>
      <c r="AL12" s="19">
        <v>15</v>
      </c>
      <c r="AM12" s="21">
        <v>0</v>
      </c>
      <c r="AN12" s="67">
        <v>66</v>
      </c>
      <c r="AO12" s="19">
        <v>0</v>
      </c>
      <c r="AP12" s="22">
        <v>0</v>
      </c>
      <c r="AQ12" s="20">
        <v>33</v>
      </c>
      <c r="AR12" s="19">
        <v>33</v>
      </c>
      <c r="AS12" s="21">
        <v>0</v>
      </c>
      <c r="AT12" s="67">
        <v>18</v>
      </c>
      <c r="AU12" s="27">
        <v>18</v>
      </c>
      <c r="AV12" s="29">
        <v>18</v>
      </c>
      <c r="AW12" s="26">
        <f t="shared" si="0"/>
        <v>1113</v>
      </c>
      <c r="AX12" s="27">
        <f t="shared" si="1"/>
        <v>903</v>
      </c>
      <c r="AY12" s="27">
        <f t="shared" si="2"/>
        <v>765</v>
      </c>
      <c r="AZ12" s="105">
        <f t="shared" si="3"/>
        <v>2781</v>
      </c>
      <c r="BB12" s="92">
        <v>2781</v>
      </c>
      <c r="BC12" s="92">
        <v>1113</v>
      </c>
      <c r="BD12" s="92">
        <v>903</v>
      </c>
      <c r="BE12" s="92">
        <v>765</v>
      </c>
    </row>
    <row r="13" spans="1:57" ht="20.149999999999999" customHeight="1">
      <c r="B13" s="98">
        <v>10</v>
      </c>
      <c r="C13" s="102" t="s">
        <v>132</v>
      </c>
      <c r="D13" s="120">
        <v>72</v>
      </c>
      <c r="E13" s="19">
        <v>72</v>
      </c>
      <c r="F13" s="21">
        <v>72</v>
      </c>
      <c r="G13" s="20">
        <v>39</v>
      </c>
      <c r="H13" s="19">
        <v>39</v>
      </c>
      <c r="I13" s="78">
        <v>39</v>
      </c>
      <c r="J13" s="67">
        <v>111</v>
      </c>
      <c r="K13" s="70">
        <v>111</v>
      </c>
      <c r="L13" s="22">
        <v>111</v>
      </c>
      <c r="M13" s="75">
        <v>72</v>
      </c>
      <c r="N13" s="19">
        <v>72</v>
      </c>
      <c r="O13" s="78">
        <v>0</v>
      </c>
      <c r="P13" s="67">
        <v>24</v>
      </c>
      <c r="Q13" s="19">
        <v>0</v>
      </c>
      <c r="R13" s="21">
        <v>0</v>
      </c>
      <c r="S13" s="20">
        <v>18</v>
      </c>
      <c r="T13" s="19">
        <v>18</v>
      </c>
      <c r="U13" s="22">
        <v>0</v>
      </c>
      <c r="V13" s="20">
        <v>117</v>
      </c>
      <c r="W13" s="67">
        <v>117</v>
      </c>
      <c r="X13" s="21">
        <v>117</v>
      </c>
      <c r="Y13" s="67">
        <v>102</v>
      </c>
      <c r="Z13" s="19">
        <v>0</v>
      </c>
      <c r="AA13" s="70">
        <v>0</v>
      </c>
      <c r="AB13" s="20">
        <v>72</v>
      </c>
      <c r="AC13" s="19">
        <v>72</v>
      </c>
      <c r="AD13" s="22">
        <v>72</v>
      </c>
      <c r="AE13" s="20">
        <v>72</v>
      </c>
      <c r="AF13" s="19">
        <v>72</v>
      </c>
      <c r="AG13" s="21">
        <v>72</v>
      </c>
      <c r="AH13" s="67">
        <v>105</v>
      </c>
      <c r="AI13" s="19">
        <v>105</v>
      </c>
      <c r="AJ13" s="22">
        <v>105</v>
      </c>
      <c r="AK13" s="20">
        <v>9</v>
      </c>
      <c r="AL13" s="19">
        <v>9</v>
      </c>
      <c r="AM13" s="21">
        <v>0</v>
      </c>
      <c r="AN13" s="67">
        <v>48</v>
      </c>
      <c r="AO13" s="19">
        <v>0</v>
      </c>
      <c r="AP13" s="22">
        <v>0</v>
      </c>
      <c r="AQ13" s="20">
        <v>27</v>
      </c>
      <c r="AR13" s="19">
        <v>27</v>
      </c>
      <c r="AS13" s="21">
        <v>0</v>
      </c>
      <c r="AT13" s="67">
        <v>12</v>
      </c>
      <c r="AU13" s="27">
        <v>12</v>
      </c>
      <c r="AV13" s="29">
        <v>12</v>
      </c>
      <c r="AW13" s="26">
        <f t="shared" si="0"/>
        <v>900</v>
      </c>
      <c r="AX13" s="27">
        <f t="shared" si="1"/>
        <v>726</v>
      </c>
      <c r="AY13" s="27">
        <f t="shared" si="2"/>
        <v>600</v>
      </c>
      <c r="AZ13" s="105">
        <f t="shared" si="3"/>
        <v>2226</v>
      </c>
      <c r="BB13" s="92">
        <v>2226</v>
      </c>
      <c r="BC13" s="92">
        <v>900</v>
      </c>
      <c r="BD13" s="92">
        <v>726</v>
      </c>
      <c r="BE13" s="92">
        <v>600</v>
      </c>
    </row>
    <row r="14" spans="1:57" ht="20.149999999999999" customHeight="1">
      <c r="B14" s="98">
        <v>11</v>
      </c>
      <c r="C14" s="102" t="s">
        <v>133</v>
      </c>
      <c r="D14" s="120">
        <v>0</v>
      </c>
      <c r="E14" s="19">
        <v>0</v>
      </c>
      <c r="F14" s="21">
        <v>0</v>
      </c>
      <c r="G14" s="20">
        <v>0</v>
      </c>
      <c r="H14" s="19">
        <v>0</v>
      </c>
      <c r="I14" s="78">
        <v>0</v>
      </c>
      <c r="J14" s="67">
        <v>0</v>
      </c>
      <c r="K14" s="70">
        <v>0</v>
      </c>
      <c r="L14" s="22">
        <v>0</v>
      </c>
      <c r="M14" s="75">
        <v>12</v>
      </c>
      <c r="N14" s="19">
        <v>12</v>
      </c>
      <c r="O14" s="78">
        <v>0</v>
      </c>
      <c r="P14" s="67">
        <v>6</v>
      </c>
      <c r="Q14" s="19">
        <v>0</v>
      </c>
      <c r="R14" s="21">
        <v>0</v>
      </c>
      <c r="S14" s="20">
        <v>0</v>
      </c>
      <c r="T14" s="19">
        <v>0</v>
      </c>
      <c r="U14" s="22">
        <v>0</v>
      </c>
      <c r="V14" s="20">
        <v>30</v>
      </c>
      <c r="W14" s="67">
        <v>30</v>
      </c>
      <c r="X14" s="21">
        <v>30</v>
      </c>
      <c r="Y14" s="67">
        <v>36</v>
      </c>
      <c r="Z14" s="19">
        <v>0</v>
      </c>
      <c r="AA14" s="70">
        <v>0</v>
      </c>
      <c r="AB14" s="20">
        <v>36</v>
      </c>
      <c r="AC14" s="19">
        <v>36</v>
      </c>
      <c r="AD14" s="22">
        <v>36</v>
      </c>
      <c r="AE14" s="20">
        <v>6</v>
      </c>
      <c r="AF14" s="19">
        <v>6</v>
      </c>
      <c r="AG14" s="21">
        <v>6</v>
      </c>
      <c r="AH14" s="67">
        <v>12</v>
      </c>
      <c r="AI14" s="19">
        <v>12</v>
      </c>
      <c r="AJ14" s="22">
        <v>12</v>
      </c>
      <c r="AK14" s="20">
        <v>6</v>
      </c>
      <c r="AL14" s="19">
        <v>6</v>
      </c>
      <c r="AM14" s="21">
        <v>0</v>
      </c>
      <c r="AN14" s="67">
        <v>12</v>
      </c>
      <c r="AO14" s="19">
        <v>0</v>
      </c>
      <c r="AP14" s="22">
        <v>0</v>
      </c>
      <c r="AQ14" s="20">
        <v>0</v>
      </c>
      <c r="AR14" s="19">
        <v>0</v>
      </c>
      <c r="AS14" s="21">
        <v>0</v>
      </c>
      <c r="AT14" s="67">
        <v>0</v>
      </c>
      <c r="AU14" s="27">
        <v>0</v>
      </c>
      <c r="AV14" s="29">
        <v>0</v>
      </c>
      <c r="AW14" s="26">
        <f t="shared" si="0"/>
        <v>156</v>
      </c>
      <c r="AX14" s="27">
        <f t="shared" si="1"/>
        <v>102</v>
      </c>
      <c r="AY14" s="27">
        <f t="shared" si="2"/>
        <v>84</v>
      </c>
      <c r="AZ14" s="105">
        <f t="shared" si="3"/>
        <v>342</v>
      </c>
      <c r="BB14" s="92">
        <v>342</v>
      </c>
      <c r="BC14" s="92">
        <v>156</v>
      </c>
      <c r="BD14" s="92">
        <v>102</v>
      </c>
      <c r="BE14" s="92">
        <v>84</v>
      </c>
    </row>
    <row r="15" spans="1:57" ht="20.149999999999999" customHeight="1">
      <c r="B15" s="98">
        <v>12</v>
      </c>
      <c r="C15" s="102" t="s">
        <v>134</v>
      </c>
      <c r="D15" s="120">
        <v>0</v>
      </c>
      <c r="E15" s="19">
        <v>0</v>
      </c>
      <c r="F15" s="21">
        <v>0</v>
      </c>
      <c r="G15" s="20">
        <v>0</v>
      </c>
      <c r="H15" s="19">
        <v>0</v>
      </c>
      <c r="I15" s="78">
        <v>0</v>
      </c>
      <c r="J15" s="67">
        <v>0</v>
      </c>
      <c r="K15" s="70">
        <v>0</v>
      </c>
      <c r="L15" s="22">
        <v>0</v>
      </c>
      <c r="M15" s="75">
        <v>6</v>
      </c>
      <c r="N15" s="19">
        <v>6</v>
      </c>
      <c r="O15" s="78">
        <v>0</v>
      </c>
      <c r="P15" s="67">
        <v>3</v>
      </c>
      <c r="Q15" s="19">
        <v>0</v>
      </c>
      <c r="R15" s="21">
        <v>0</v>
      </c>
      <c r="S15" s="20">
        <v>0</v>
      </c>
      <c r="T15" s="19">
        <v>0</v>
      </c>
      <c r="U15" s="22">
        <v>0</v>
      </c>
      <c r="V15" s="20">
        <v>15</v>
      </c>
      <c r="W15" s="67">
        <v>15</v>
      </c>
      <c r="X15" s="21">
        <v>15</v>
      </c>
      <c r="Y15" s="67">
        <v>18</v>
      </c>
      <c r="Z15" s="19">
        <v>0</v>
      </c>
      <c r="AA15" s="70">
        <v>0</v>
      </c>
      <c r="AB15" s="20">
        <v>18</v>
      </c>
      <c r="AC15" s="19">
        <v>18</v>
      </c>
      <c r="AD15" s="22">
        <v>18</v>
      </c>
      <c r="AE15" s="20">
        <v>3</v>
      </c>
      <c r="AF15" s="19">
        <v>3</v>
      </c>
      <c r="AG15" s="21">
        <v>3</v>
      </c>
      <c r="AH15" s="67">
        <v>6</v>
      </c>
      <c r="AI15" s="19">
        <v>6</v>
      </c>
      <c r="AJ15" s="22">
        <v>6</v>
      </c>
      <c r="AK15" s="20">
        <v>3</v>
      </c>
      <c r="AL15" s="19">
        <v>3</v>
      </c>
      <c r="AM15" s="21">
        <v>0</v>
      </c>
      <c r="AN15" s="67">
        <v>6</v>
      </c>
      <c r="AO15" s="19">
        <v>0</v>
      </c>
      <c r="AP15" s="22">
        <v>0</v>
      </c>
      <c r="AQ15" s="20">
        <v>0</v>
      </c>
      <c r="AR15" s="19">
        <v>0</v>
      </c>
      <c r="AS15" s="21">
        <v>0</v>
      </c>
      <c r="AT15" s="67">
        <v>0</v>
      </c>
      <c r="AU15" s="27">
        <v>0</v>
      </c>
      <c r="AV15" s="29">
        <v>0</v>
      </c>
      <c r="AW15" s="26">
        <f t="shared" si="0"/>
        <v>78</v>
      </c>
      <c r="AX15" s="27">
        <f t="shared" si="1"/>
        <v>51</v>
      </c>
      <c r="AY15" s="27">
        <f t="shared" si="2"/>
        <v>42</v>
      </c>
      <c r="AZ15" s="105">
        <f t="shared" si="3"/>
        <v>171</v>
      </c>
      <c r="BB15" s="92">
        <v>171</v>
      </c>
      <c r="BC15" s="92">
        <v>78</v>
      </c>
      <c r="BD15" s="92">
        <v>51</v>
      </c>
      <c r="BE15" s="92">
        <v>42</v>
      </c>
    </row>
    <row r="16" spans="1:57" ht="20.149999999999999" customHeight="1">
      <c r="B16" s="98">
        <v>13</v>
      </c>
      <c r="C16" s="102" t="s">
        <v>136</v>
      </c>
      <c r="D16" s="94">
        <v>24</v>
      </c>
      <c r="E16" s="19">
        <v>24</v>
      </c>
      <c r="F16" s="21">
        <v>24</v>
      </c>
      <c r="G16" s="20">
        <v>42</v>
      </c>
      <c r="H16" s="19">
        <v>42</v>
      </c>
      <c r="I16" s="78">
        <v>42</v>
      </c>
      <c r="J16" s="67">
        <v>30</v>
      </c>
      <c r="K16" s="70">
        <v>30</v>
      </c>
      <c r="L16" s="22">
        <v>30</v>
      </c>
      <c r="M16" s="75">
        <v>0</v>
      </c>
      <c r="N16" s="19">
        <v>0</v>
      </c>
      <c r="O16" s="78">
        <v>0</v>
      </c>
      <c r="P16" s="67">
        <v>6</v>
      </c>
      <c r="Q16" s="19">
        <v>0</v>
      </c>
      <c r="R16" s="21">
        <v>0</v>
      </c>
      <c r="S16" s="20">
        <v>0</v>
      </c>
      <c r="T16" s="19">
        <v>0</v>
      </c>
      <c r="U16" s="22">
        <v>0</v>
      </c>
      <c r="V16" s="20">
        <v>18</v>
      </c>
      <c r="W16" s="67">
        <v>18</v>
      </c>
      <c r="X16" s="21">
        <v>18</v>
      </c>
      <c r="Y16" s="67">
        <v>12</v>
      </c>
      <c r="Z16" s="19">
        <v>0</v>
      </c>
      <c r="AA16" s="70">
        <v>0</v>
      </c>
      <c r="AB16" s="20">
        <v>9</v>
      </c>
      <c r="AC16" s="19">
        <v>9</v>
      </c>
      <c r="AD16" s="22">
        <v>9</v>
      </c>
      <c r="AE16" s="20">
        <v>36</v>
      </c>
      <c r="AF16" s="19">
        <v>36</v>
      </c>
      <c r="AG16" s="21">
        <v>36</v>
      </c>
      <c r="AH16" s="67">
        <v>0</v>
      </c>
      <c r="AI16" s="19">
        <v>0</v>
      </c>
      <c r="AJ16" s="22">
        <v>0</v>
      </c>
      <c r="AK16" s="20">
        <v>6</v>
      </c>
      <c r="AL16" s="19">
        <v>6</v>
      </c>
      <c r="AM16" s="21">
        <v>0</v>
      </c>
      <c r="AN16" s="67">
        <v>18</v>
      </c>
      <c r="AO16" s="19">
        <v>0</v>
      </c>
      <c r="AP16" s="22">
        <v>0</v>
      </c>
      <c r="AQ16" s="20">
        <v>6</v>
      </c>
      <c r="AR16" s="19">
        <v>6</v>
      </c>
      <c r="AS16" s="21">
        <v>0</v>
      </c>
      <c r="AT16" s="67">
        <v>6</v>
      </c>
      <c r="AU16" s="27">
        <v>6</v>
      </c>
      <c r="AV16" s="29">
        <v>6</v>
      </c>
      <c r="AW16" s="26">
        <f t="shared" si="0"/>
        <v>213</v>
      </c>
      <c r="AX16" s="27">
        <f t="shared" si="1"/>
        <v>177</v>
      </c>
      <c r="AY16" s="27">
        <f t="shared" si="2"/>
        <v>165</v>
      </c>
      <c r="AZ16" s="105">
        <f t="shared" si="3"/>
        <v>555</v>
      </c>
      <c r="BB16" s="92">
        <v>555</v>
      </c>
      <c r="BC16" s="92">
        <v>213</v>
      </c>
      <c r="BD16" s="92">
        <v>177</v>
      </c>
      <c r="BE16" s="92">
        <v>165</v>
      </c>
    </row>
    <row r="17" spans="2:57" ht="31.25" customHeight="1">
      <c r="B17" s="98">
        <v>14</v>
      </c>
      <c r="C17" s="102" t="s">
        <v>137</v>
      </c>
      <c r="D17" s="94">
        <v>24</v>
      </c>
      <c r="E17" s="19">
        <v>24</v>
      </c>
      <c r="F17" s="21">
        <v>24</v>
      </c>
      <c r="G17" s="20">
        <v>42</v>
      </c>
      <c r="H17" s="19">
        <v>42</v>
      </c>
      <c r="I17" s="78">
        <v>42</v>
      </c>
      <c r="J17" s="67">
        <v>30</v>
      </c>
      <c r="K17" s="70">
        <v>30</v>
      </c>
      <c r="L17" s="22">
        <v>30</v>
      </c>
      <c r="M17" s="75">
        <v>0</v>
      </c>
      <c r="N17" s="19">
        <v>0</v>
      </c>
      <c r="O17" s="78">
        <v>0</v>
      </c>
      <c r="P17" s="67">
        <v>6</v>
      </c>
      <c r="Q17" s="19">
        <v>0</v>
      </c>
      <c r="R17" s="21">
        <v>0</v>
      </c>
      <c r="S17" s="20">
        <v>0</v>
      </c>
      <c r="T17" s="19">
        <v>0</v>
      </c>
      <c r="U17" s="22">
        <v>0</v>
      </c>
      <c r="V17" s="20">
        <v>18</v>
      </c>
      <c r="W17" s="67">
        <v>18</v>
      </c>
      <c r="X17" s="21">
        <v>18</v>
      </c>
      <c r="Y17" s="67">
        <v>12</v>
      </c>
      <c r="Z17" s="19">
        <v>0</v>
      </c>
      <c r="AA17" s="70">
        <v>0</v>
      </c>
      <c r="AB17" s="20">
        <v>9</v>
      </c>
      <c r="AC17" s="19">
        <v>9</v>
      </c>
      <c r="AD17" s="22">
        <v>9</v>
      </c>
      <c r="AE17" s="20">
        <v>36</v>
      </c>
      <c r="AF17" s="19">
        <v>36</v>
      </c>
      <c r="AG17" s="21">
        <v>36</v>
      </c>
      <c r="AH17" s="67">
        <v>0</v>
      </c>
      <c r="AI17" s="19">
        <v>0</v>
      </c>
      <c r="AJ17" s="22">
        <v>0</v>
      </c>
      <c r="AK17" s="20">
        <v>6</v>
      </c>
      <c r="AL17" s="19">
        <v>6</v>
      </c>
      <c r="AM17" s="21">
        <v>0</v>
      </c>
      <c r="AN17" s="67">
        <v>18</v>
      </c>
      <c r="AO17" s="19">
        <v>0</v>
      </c>
      <c r="AP17" s="22">
        <v>0</v>
      </c>
      <c r="AQ17" s="20">
        <v>6</v>
      </c>
      <c r="AR17" s="19">
        <v>6</v>
      </c>
      <c r="AS17" s="21">
        <v>0</v>
      </c>
      <c r="AT17" s="67">
        <v>6</v>
      </c>
      <c r="AU17" s="27">
        <v>6</v>
      </c>
      <c r="AV17" s="29">
        <v>6</v>
      </c>
      <c r="AW17" s="26">
        <f t="shared" si="0"/>
        <v>213</v>
      </c>
      <c r="AX17" s="27">
        <f t="shared" si="1"/>
        <v>177</v>
      </c>
      <c r="AY17" s="27">
        <f t="shared" si="2"/>
        <v>165</v>
      </c>
      <c r="AZ17" s="105">
        <f t="shared" si="3"/>
        <v>555</v>
      </c>
      <c r="BB17" s="92">
        <v>555</v>
      </c>
      <c r="BC17" s="92">
        <v>213</v>
      </c>
      <c r="BD17" s="92">
        <v>177</v>
      </c>
      <c r="BE17" s="92">
        <v>165</v>
      </c>
    </row>
    <row r="18" spans="2:57" s="60" customFormat="1" ht="20.149999999999999" customHeight="1">
      <c r="B18" s="98">
        <v>15</v>
      </c>
      <c r="C18" s="102" t="s">
        <v>138</v>
      </c>
      <c r="D18" s="121">
        <v>33</v>
      </c>
      <c r="E18" s="45">
        <v>33</v>
      </c>
      <c r="F18" s="122">
        <v>33</v>
      </c>
      <c r="G18" s="123">
        <v>42</v>
      </c>
      <c r="H18" s="45">
        <v>42</v>
      </c>
      <c r="I18" s="124">
        <v>42</v>
      </c>
      <c r="J18" s="112">
        <v>33</v>
      </c>
      <c r="K18" s="111">
        <v>33</v>
      </c>
      <c r="L18" s="110">
        <v>33</v>
      </c>
      <c r="M18" s="125">
        <v>6</v>
      </c>
      <c r="N18" s="45">
        <v>6</v>
      </c>
      <c r="O18" s="124">
        <v>0</v>
      </c>
      <c r="P18" s="112">
        <v>9</v>
      </c>
      <c r="Q18" s="45">
        <v>0</v>
      </c>
      <c r="R18" s="122">
        <v>0</v>
      </c>
      <c r="S18" s="123">
        <v>3</v>
      </c>
      <c r="T18" s="45">
        <v>3</v>
      </c>
      <c r="U18" s="110">
        <v>0</v>
      </c>
      <c r="V18" s="123">
        <v>39</v>
      </c>
      <c r="W18" s="112">
        <v>39</v>
      </c>
      <c r="X18" s="122">
        <v>39</v>
      </c>
      <c r="Y18" s="112">
        <v>33</v>
      </c>
      <c r="Z18" s="45">
        <v>0</v>
      </c>
      <c r="AA18" s="111">
        <v>0</v>
      </c>
      <c r="AB18" s="123">
        <v>30</v>
      </c>
      <c r="AC18" s="45">
        <v>30</v>
      </c>
      <c r="AD18" s="110">
        <v>30</v>
      </c>
      <c r="AE18" s="123">
        <v>39</v>
      </c>
      <c r="AF18" s="45">
        <v>39</v>
      </c>
      <c r="AG18" s="122">
        <v>39</v>
      </c>
      <c r="AH18" s="112">
        <v>6</v>
      </c>
      <c r="AI18" s="45">
        <v>6</v>
      </c>
      <c r="AJ18" s="110">
        <v>6</v>
      </c>
      <c r="AK18" s="123">
        <v>9</v>
      </c>
      <c r="AL18" s="45">
        <v>9</v>
      </c>
      <c r="AM18" s="122">
        <v>0</v>
      </c>
      <c r="AN18" s="112">
        <v>24</v>
      </c>
      <c r="AO18" s="45">
        <v>0</v>
      </c>
      <c r="AP18" s="110">
        <v>0</v>
      </c>
      <c r="AQ18" s="123">
        <v>6</v>
      </c>
      <c r="AR18" s="45">
        <v>6</v>
      </c>
      <c r="AS18" s="122">
        <v>0</v>
      </c>
      <c r="AT18" s="112">
        <v>6</v>
      </c>
      <c r="AU18" s="126">
        <v>6</v>
      </c>
      <c r="AV18" s="127">
        <v>6</v>
      </c>
      <c r="AW18" s="26">
        <f t="shared" si="0"/>
        <v>318</v>
      </c>
      <c r="AX18" s="27">
        <f t="shared" si="1"/>
        <v>252</v>
      </c>
      <c r="AY18" s="27">
        <f t="shared" si="2"/>
        <v>228</v>
      </c>
      <c r="AZ18" s="105">
        <f t="shared" si="3"/>
        <v>798</v>
      </c>
      <c r="BB18" s="60">
        <v>555</v>
      </c>
      <c r="BC18" s="60">
        <v>213</v>
      </c>
      <c r="BD18" s="60">
        <v>177</v>
      </c>
      <c r="BE18" s="60">
        <v>165</v>
      </c>
    </row>
    <row r="19" spans="2:57" ht="20.149999999999999" customHeight="1">
      <c r="B19" s="98">
        <v>16</v>
      </c>
      <c r="C19" s="102" t="s">
        <v>139</v>
      </c>
      <c r="D19" s="94">
        <v>9</v>
      </c>
      <c r="E19" s="19">
        <v>9</v>
      </c>
      <c r="F19" s="21">
        <v>9</v>
      </c>
      <c r="G19" s="20">
        <v>0</v>
      </c>
      <c r="H19" s="19">
        <v>0</v>
      </c>
      <c r="I19" s="78">
        <v>0</v>
      </c>
      <c r="J19" s="67">
        <v>3</v>
      </c>
      <c r="K19" s="70">
        <v>3</v>
      </c>
      <c r="L19" s="22">
        <v>3</v>
      </c>
      <c r="M19" s="75">
        <v>0</v>
      </c>
      <c r="N19" s="19">
        <v>0</v>
      </c>
      <c r="O19" s="78">
        <v>0</v>
      </c>
      <c r="P19" s="67">
        <v>0</v>
      </c>
      <c r="Q19" s="19">
        <v>0</v>
      </c>
      <c r="R19" s="21">
        <v>0</v>
      </c>
      <c r="S19" s="20">
        <v>3</v>
      </c>
      <c r="T19" s="19">
        <v>3</v>
      </c>
      <c r="U19" s="22">
        <v>0</v>
      </c>
      <c r="V19" s="20">
        <v>6</v>
      </c>
      <c r="W19" s="67">
        <v>6</v>
      </c>
      <c r="X19" s="21">
        <v>6</v>
      </c>
      <c r="Y19" s="67">
        <v>3</v>
      </c>
      <c r="Z19" s="19">
        <v>0</v>
      </c>
      <c r="AA19" s="70">
        <v>0</v>
      </c>
      <c r="AB19" s="20">
        <v>3</v>
      </c>
      <c r="AC19" s="19">
        <v>3</v>
      </c>
      <c r="AD19" s="22">
        <v>3</v>
      </c>
      <c r="AE19" s="20">
        <v>0</v>
      </c>
      <c r="AF19" s="19">
        <v>0</v>
      </c>
      <c r="AG19" s="21">
        <v>0</v>
      </c>
      <c r="AH19" s="67">
        <v>0</v>
      </c>
      <c r="AI19" s="19">
        <v>0</v>
      </c>
      <c r="AJ19" s="22">
        <v>0</v>
      </c>
      <c r="AK19" s="20">
        <v>0</v>
      </c>
      <c r="AL19" s="19">
        <v>0</v>
      </c>
      <c r="AM19" s="21">
        <v>0</v>
      </c>
      <c r="AN19" s="67">
        <v>0</v>
      </c>
      <c r="AO19" s="19">
        <v>0</v>
      </c>
      <c r="AP19" s="22">
        <v>0</v>
      </c>
      <c r="AQ19" s="20">
        <v>0</v>
      </c>
      <c r="AR19" s="19">
        <v>0</v>
      </c>
      <c r="AS19" s="21">
        <v>0</v>
      </c>
      <c r="AT19" s="67">
        <v>0</v>
      </c>
      <c r="AU19" s="27">
        <v>0</v>
      </c>
      <c r="AV19" s="29">
        <v>0</v>
      </c>
      <c r="AW19" s="26">
        <f t="shared" si="0"/>
        <v>27</v>
      </c>
      <c r="AX19" s="27">
        <f t="shared" si="1"/>
        <v>24</v>
      </c>
      <c r="AY19" s="27">
        <f t="shared" si="2"/>
        <v>21</v>
      </c>
      <c r="AZ19" s="105">
        <f t="shared" si="3"/>
        <v>72</v>
      </c>
      <c r="BB19" s="92">
        <v>72</v>
      </c>
      <c r="BC19" s="92">
        <v>27</v>
      </c>
      <c r="BD19" s="92">
        <v>24</v>
      </c>
      <c r="BE19" s="92">
        <v>21</v>
      </c>
    </row>
    <row r="20" spans="2:57" ht="20.149999999999999" customHeight="1">
      <c r="B20" s="98">
        <v>17</v>
      </c>
      <c r="C20" s="102" t="s">
        <v>140</v>
      </c>
      <c r="D20" s="94">
        <v>18</v>
      </c>
      <c r="E20" s="19">
        <v>18</v>
      </c>
      <c r="F20" s="21">
        <v>18</v>
      </c>
      <c r="G20" s="20">
        <v>9</v>
      </c>
      <c r="H20" s="19">
        <v>9</v>
      </c>
      <c r="I20" s="78">
        <v>9</v>
      </c>
      <c r="J20" s="67">
        <v>27</v>
      </c>
      <c r="K20" s="70">
        <v>27</v>
      </c>
      <c r="L20" s="22">
        <v>27</v>
      </c>
      <c r="M20" s="75">
        <v>18</v>
      </c>
      <c r="N20" s="19">
        <v>18</v>
      </c>
      <c r="O20" s="78">
        <v>0</v>
      </c>
      <c r="P20" s="67">
        <v>9</v>
      </c>
      <c r="Q20" s="19">
        <v>0</v>
      </c>
      <c r="R20" s="21">
        <v>0</v>
      </c>
      <c r="S20" s="20">
        <v>9</v>
      </c>
      <c r="T20" s="19">
        <v>9</v>
      </c>
      <c r="U20" s="22">
        <v>0</v>
      </c>
      <c r="V20" s="20">
        <v>18</v>
      </c>
      <c r="W20" s="67">
        <v>18</v>
      </c>
      <c r="X20" s="21">
        <v>18</v>
      </c>
      <c r="Y20" s="67">
        <v>18</v>
      </c>
      <c r="Z20" s="19">
        <v>0</v>
      </c>
      <c r="AA20" s="70">
        <v>0</v>
      </c>
      <c r="AB20" s="20">
        <v>9</v>
      </c>
      <c r="AC20" s="19">
        <v>9</v>
      </c>
      <c r="AD20" s="22">
        <v>9</v>
      </c>
      <c r="AE20" s="20">
        <v>18</v>
      </c>
      <c r="AF20" s="19">
        <v>18</v>
      </c>
      <c r="AG20" s="21">
        <v>18</v>
      </c>
      <c r="AH20" s="67">
        <v>18</v>
      </c>
      <c r="AI20" s="19">
        <v>18</v>
      </c>
      <c r="AJ20" s="22">
        <v>18</v>
      </c>
      <c r="AK20" s="20">
        <v>9</v>
      </c>
      <c r="AL20" s="19">
        <v>9</v>
      </c>
      <c r="AM20" s="21">
        <v>0</v>
      </c>
      <c r="AN20" s="67">
        <v>9</v>
      </c>
      <c r="AO20" s="19">
        <v>0</v>
      </c>
      <c r="AP20" s="22">
        <v>0</v>
      </c>
      <c r="AQ20" s="20">
        <v>9</v>
      </c>
      <c r="AR20" s="19">
        <v>9</v>
      </c>
      <c r="AS20" s="21">
        <v>0</v>
      </c>
      <c r="AT20" s="67">
        <v>9</v>
      </c>
      <c r="AU20" s="27">
        <v>9</v>
      </c>
      <c r="AV20" s="29">
        <v>9</v>
      </c>
      <c r="AW20" s="26">
        <f t="shared" si="0"/>
        <v>207</v>
      </c>
      <c r="AX20" s="27">
        <f t="shared" si="1"/>
        <v>171</v>
      </c>
      <c r="AY20" s="27">
        <f t="shared" si="2"/>
        <v>126</v>
      </c>
      <c r="AZ20" s="105">
        <f t="shared" si="3"/>
        <v>504</v>
      </c>
      <c r="BB20" s="92">
        <v>504</v>
      </c>
      <c r="BC20" s="92">
        <v>207</v>
      </c>
      <c r="BD20" s="92">
        <v>171</v>
      </c>
      <c r="BE20" s="92">
        <v>126</v>
      </c>
    </row>
    <row r="21" spans="2:57" ht="31.25" customHeight="1">
      <c r="B21" s="98">
        <v>18</v>
      </c>
      <c r="C21" s="102" t="s">
        <v>141</v>
      </c>
      <c r="D21" s="94">
        <v>12</v>
      </c>
      <c r="E21" s="19">
        <v>12</v>
      </c>
      <c r="F21" s="21">
        <v>12</v>
      </c>
      <c r="G21" s="20">
        <v>6</v>
      </c>
      <c r="H21" s="19">
        <v>6</v>
      </c>
      <c r="I21" s="78">
        <v>6</v>
      </c>
      <c r="J21" s="67">
        <v>18</v>
      </c>
      <c r="K21" s="70">
        <v>18</v>
      </c>
      <c r="L21" s="22">
        <v>18</v>
      </c>
      <c r="M21" s="75">
        <v>12</v>
      </c>
      <c r="N21" s="19">
        <v>12</v>
      </c>
      <c r="O21" s="78">
        <v>0</v>
      </c>
      <c r="P21" s="67">
        <v>6</v>
      </c>
      <c r="Q21" s="19">
        <v>0</v>
      </c>
      <c r="R21" s="21">
        <v>0</v>
      </c>
      <c r="S21" s="20">
        <v>6</v>
      </c>
      <c r="T21" s="19">
        <v>6</v>
      </c>
      <c r="U21" s="22">
        <v>0</v>
      </c>
      <c r="V21" s="20">
        <v>12</v>
      </c>
      <c r="W21" s="67">
        <v>12</v>
      </c>
      <c r="X21" s="21">
        <v>12</v>
      </c>
      <c r="Y21" s="67">
        <v>12</v>
      </c>
      <c r="Z21" s="19">
        <v>0</v>
      </c>
      <c r="AA21" s="70">
        <v>0</v>
      </c>
      <c r="AB21" s="20">
        <v>6</v>
      </c>
      <c r="AC21" s="19">
        <v>6</v>
      </c>
      <c r="AD21" s="22">
        <v>6</v>
      </c>
      <c r="AE21" s="20">
        <v>12</v>
      </c>
      <c r="AF21" s="19">
        <v>12</v>
      </c>
      <c r="AG21" s="21">
        <v>12</v>
      </c>
      <c r="AH21" s="67">
        <v>12</v>
      </c>
      <c r="AI21" s="19">
        <v>12</v>
      </c>
      <c r="AJ21" s="22">
        <v>12</v>
      </c>
      <c r="AK21" s="20">
        <v>6</v>
      </c>
      <c r="AL21" s="19">
        <v>6</v>
      </c>
      <c r="AM21" s="21">
        <v>0</v>
      </c>
      <c r="AN21" s="67">
        <v>6</v>
      </c>
      <c r="AO21" s="19">
        <v>0</v>
      </c>
      <c r="AP21" s="22">
        <v>0</v>
      </c>
      <c r="AQ21" s="20">
        <v>6</v>
      </c>
      <c r="AR21" s="19">
        <v>6</v>
      </c>
      <c r="AS21" s="21">
        <v>0</v>
      </c>
      <c r="AT21" s="67">
        <v>6</v>
      </c>
      <c r="AU21" s="27">
        <v>6</v>
      </c>
      <c r="AV21" s="29">
        <v>6</v>
      </c>
      <c r="AW21" s="26">
        <f t="shared" si="0"/>
        <v>138</v>
      </c>
      <c r="AX21" s="27">
        <f t="shared" si="1"/>
        <v>114</v>
      </c>
      <c r="AY21" s="27">
        <f t="shared" si="2"/>
        <v>84</v>
      </c>
      <c r="AZ21" s="105">
        <f t="shared" si="3"/>
        <v>336</v>
      </c>
      <c r="BB21" s="92">
        <v>336</v>
      </c>
      <c r="BC21" s="92">
        <v>138</v>
      </c>
      <c r="BD21" s="92">
        <v>114</v>
      </c>
      <c r="BE21" s="92">
        <v>84</v>
      </c>
    </row>
    <row r="22" spans="2:57" ht="20.149999999999999" customHeight="1">
      <c r="B22" s="98">
        <v>19</v>
      </c>
      <c r="C22" s="102" t="s">
        <v>142</v>
      </c>
      <c r="D22" s="94">
        <v>4</v>
      </c>
      <c r="E22" s="19">
        <v>4</v>
      </c>
      <c r="F22" s="21">
        <v>4</v>
      </c>
      <c r="G22" s="20">
        <v>2</v>
      </c>
      <c r="H22" s="19">
        <v>2</v>
      </c>
      <c r="I22" s="78">
        <v>2</v>
      </c>
      <c r="J22" s="67">
        <v>6</v>
      </c>
      <c r="K22" s="70">
        <v>6</v>
      </c>
      <c r="L22" s="22">
        <v>6</v>
      </c>
      <c r="M22" s="75">
        <v>4</v>
      </c>
      <c r="N22" s="19">
        <v>4</v>
      </c>
      <c r="O22" s="78">
        <v>0</v>
      </c>
      <c r="P22" s="67">
        <v>2</v>
      </c>
      <c r="Q22" s="19">
        <v>0</v>
      </c>
      <c r="R22" s="21">
        <v>0</v>
      </c>
      <c r="S22" s="20">
        <v>2</v>
      </c>
      <c r="T22" s="19">
        <v>2</v>
      </c>
      <c r="U22" s="22">
        <v>0</v>
      </c>
      <c r="V22" s="20">
        <v>4</v>
      </c>
      <c r="W22" s="67">
        <v>4</v>
      </c>
      <c r="X22" s="21">
        <v>4</v>
      </c>
      <c r="Y22" s="67">
        <v>4</v>
      </c>
      <c r="Z22" s="19">
        <v>0</v>
      </c>
      <c r="AA22" s="70">
        <v>0</v>
      </c>
      <c r="AB22" s="20">
        <v>2</v>
      </c>
      <c r="AC22" s="19">
        <v>2</v>
      </c>
      <c r="AD22" s="22">
        <v>2</v>
      </c>
      <c r="AE22" s="20">
        <v>4</v>
      </c>
      <c r="AF22" s="19">
        <v>4</v>
      </c>
      <c r="AG22" s="21">
        <v>4</v>
      </c>
      <c r="AH22" s="67">
        <v>4</v>
      </c>
      <c r="AI22" s="19">
        <v>4</v>
      </c>
      <c r="AJ22" s="22">
        <v>4</v>
      </c>
      <c r="AK22" s="20">
        <v>2</v>
      </c>
      <c r="AL22" s="19">
        <v>2</v>
      </c>
      <c r="AM22" s="21">
        <v>0</v>
      </c>
      <c r="AN22" s="67">
        <v>2</v>
      </c>
      <c r="AO22" s="19">
        <v>0</v>
      </c>
      <c r="AP22" s="22">
        <v>0</v>
      </c>
      <c r="AQ22" s="20">
        <v>2</v>
      </c>
      <c r="AR22" s="19">
        <v>2</v>
      </c>
      <c r="AS22" s="21">
        <v>0</v>
      </c>
      <c r="AT22" s="67">
        <v>2</v>
      </c>
      <c r="AU22" s="27">
        <v>2</v>
      </c>
      <c r="AV22" s="29">
        <v>2</v>
      </c>
      <c r="AW22" s="26">
        <f t="shared" si="0"/>
        <v>46</v>
      </c>
      <c r="AX22" s="27">
        <f t="shared" si="1"/>
        <v>38</v>
      </c>
      <c r="AY22" s="27">
        <f t="shared" si="2"/>
        <v>28</v>
      </c>
      <c r="AZ22" s="105">
        <f t="shared" si="3"/>
        <v>112</v>
      </c>
      <c r="BB22" s="92">
        <v>112</v>
      </c>
      <c r="BC22" s="92">
        <v>46</v>
      </c>
      <c r="BD22" s="92">
        <v>38</v>
      </c>
      <c r="BE22" s="92">
        <v>28</v>
      </c>
    </row>
    <row r="23" spans="2:57" ht="20.149999999999999" customHeight="1">
      <c r="B23" s="98">
        <v>20</v>
      </c>
      <c r="C23" s="102" t="s">
        <v>143</v>
      </c>
      <c r="D23" s="94">
        <v>10</v>
      </c>
      <c r="E23" s="19">
        <v>10</v>
      </c>
      <c r="F23" s="21">
        <v>10</v>
      </c>
      <c r="G23" s="20">
        <v>5</v>
      </c>
      <c r="H23" s="19">
        <v>5</v>
      </c>
      <c r="I23" s="78">
        <v>5</v>
      </c>
      <c r="J23" s="67">
        <v>15</v>
      </c>
      <c r="K23" s="70">
        <v>15</v>
      </c>
      <c r="L23" s="22">
        <v>15</v>
      </c>
      <c r="M23" s="75">
        <v>10</v>
      </c>
      <c r="N23" s="19">
        <v>10</v>
      </c>
      <c r="O23" s="78">
        <v>0</v>
      </c>
      <c r="P23" s="67">
        <v>5</v>
      </c>
      <c r="Q23" s="19">
        <v>0</v>
      </c>
      <c r="R23" s="21">
        <v>0</v>
      </c>
      <c r="S23" s="20">
        <v>5</v>
      </c>
      <c r="T23" s="19">
        <v>5</v>
      </c>
      <c r="U23" s="22">
        <v>0</v>
      </c>
      <c r="V23" s="20">
        <v>10</v>
      </c>
      <c r="W23" s="67">
        <v>10</v>
      </c>
      <c r="X23" s="21">
        <v>10</v>
      </c>
      <c r="Y23" s="67">
        <v>10</v>
      </c>
      <c r="Z23" s="19">
        <v>0</v>
      </c>
      <c r="AA23" s="70">
        <v>0</v>
      </c>
      <c r="AB23" s="20">
        <v>5</v>
      </c>
      <c r="AC23" s="19">
        <v>5</v>
      </c>
      <c r="AD23" s="22">
        <v>5</v>
      </c>
      <c r="AE23" s="20">
        <v>10</v>
      </c>
      <c r="AF23" s="19">
        <v>10</v>
      </c>
      <c r="AG23" s="21">
        <v>10</v>
      </c>
      <c r="AH23" s="67">
        <v>10</v>
      </c>
      <c r="AI23" s="19">
        <v>10</v>
      </c>
      <c r="AJ23" s="22">
        <v>10</v>
      </c>
      <c r="AK23" s="20">
        <v>5</v>
      </c>
      <c r="AL23" s="19">
        <v>5</v>
      </c>
      <c r="AM23" s="21">
        <v>0</v>
      </c>
      <c r="AN23" s="67">
        <v>5</v>
      </c>
      <c r="AO23" s="19">
        <v>0</v>
      </c>
      <c r="AP23" s="22">
        <v>0</v>
      </c>
      <c r="AQ23" s="20">
        <v>5</v>
      </c>
      <c r="AR23" s="19">
        <v>5</v>
      </c>
      <c r="AS23" s="21">
        <v>0</v>
      </c>
      <c r="AT23" s="67">
        <v>5</v>
      </c>
      <c r="AU23" s="27">
        <v>5</v>
      </c>
      <c r="AV23" s="29">
        <v>5</v>
      </c>
      <c r="AW23" s="26">
        <f t="shared" si="0"/>
        <v>115</v>
      </c>
      <c r="AX23" s="27">
        <f t="shared" si="1"/>
        <v>95</v>
      </c>
      <c r="AY23" s="27">
        <f t="shared" si="2"/>
        <v>70</v>
      </c>
      <c r="AZ23" s="105">
        <f t="shared" si="3"/>
        <v>280</v>
      </c>
      <c r="BB23" s="92">
        <v>56</v>
      </c>
      <c r="BC23" s="92">
        <v>23</v>
      </c>
      <c r="BD23" s="92">
        <v>19</v>
      </c>
      <c r="BE23" s="92">
        <v>14</v>
      </c>
    </row>
    <row r="24" spans="2:57" ht="20.149999999999999" customHeight="1">
      <c r="B24" s="98">
        <v>21</v>
      </c>
      <c r="C24" s="102" t="s">
        <v>144</v>
      </c>
      <c r="D24" s="94">
        <v>10</v>
      </c>
      <c r="E24" s="19">
        <v>10</v>
      </c>
      <c r="F24" s="21">
        <v>10</v>
      </c>
      <c r="G24" s="20">
        <v>5</v>
      </c>
      <c r="H24" s="19">
        <v>5</v>
      </c>
      <c r="I24" s="78">
        <v>5</v>
      </c>
      <c r="J24" s="67">
        <v>15</v>
      </c>
      <c r="K24" s="70">
        <v>15</v>
      </c>
      <c r="L24" s="22">
        <v>15</v>
      </c>
      <c r="M24" s="75">
        <v>10</v>
      </c>
      <c r="N24" s="19">
        <v>10</v>
      </c>
      <c r="O24" s="78">
        <v>0</v>
      </c>
      <c r="P24" s="67">
        <v>5</v>
      </c>
      <c r="Q24" s="19">
        <v>0</v>
      </c>
      <c r="R24" s="21">
        <v>0</v>
      </c>
      <c r="S24" s="20">
        <v>5</v>
      </c>
      <c r="T24" s="19">
        <v>5</v>
      </c>
      <c r="U24" s="22">
        <v>0</v>
      </c>
      <c r="V24" s="20">
        <v>10</v>
      </c>
      <c r="W24" s="67">
        <v>10</v>
      </c>
      <c r="X24" s="21">
        <v>10</v>
      </c>
      <c r="Y24" s="67">
        <v>10</v>
      </c>
      <c r="Z24" s="19">
        <v>0</v>
      </c>
      <c r="AA24" s="70">
        <v>0</v>
      </c>
      <c r="AB24" s="20">
        <v>5</v>
      </c>
      <c r="AC24" s="19">
        <v>5</v>
      </c>
      <c r="AD24" s="22">
        <v>5</v>
      </c>
      <c r="AE24" s="20">
        <v>10</v>
      </c>
      <c r="AF24" s="19">
        <v>10</v>
      </c>
      <c r="AG24" s="21">
        <v>10</v>
      </c>
      <c r="AH24" s="67">
        <v>10</v>
      </c>
      <c r="AI24" s="19">
        <v>10</v>
      </c>
      <c r="AJ24" s="22">
        <v>10</v>
      </c>
      <c r="AK24" s="20">
        <v>5</v>
      </c>
      <c r="AL24" s="19">
        <v>5</v>
      </c>
      <c r="AM24" s="21">
        <v>0</v>
      </c>
      <c r="AN24" s="67">
        <v>5</v>
      </c>
      <c r="AO24" s="19">
        <v>0</v>
      </c>
      <c r="AP24" s="22">
        <v>0</v>
      </c>
      <c r="AQ24" s="20">
        <v>5</v>
      </c>
      <c r="AR24" s="19">
        <v>5</v>
      </c>
      <c r="AS24" s="21">
        <v>0</v>
      </c>
      <c r="AT24" s="67">
        <v>5</v>
      </c>
      <c r="AU24" s="27">
        <v>5</v>
      </c>
      <c r="AV24" s="29">
        <v>5</v>
      </c>
      <c r="AW24" s="26">
        <f t="shared" si="0"/>
        <v>115</v>
      </c>
      <c r="AX24" s="27">
        <f t="shared" si="1"/>
        <v>95</v>
      </c>
      <c r="AY24" s="27">
        <f t="shared" si="2"/>
        <v>70</v>
      </c>
      <c r="AZ24" s="105">
        <f t="shared" si="3"/>
        <v>280</v>
      </c>
      <c r="BB24" s="92">
        <v>280</v>
      </c>
      <c r="BC24" s="92">
        <v>115</v>
      </c>
      <c r="BD24" s="92">
        <v>95</v>
      </c>
      <c r="BE24" s="92">
        <v>70</v>
      </c>
    </row>
    <row r="25" spans="2:57" ht="20.149999999999999" customHeight="1">
      <c r="B25" s="98">
        <v>22</v>
      </c>
      <c r="C25" s="102" t="s">
        <v>145</v>
      </c>
      <c r="D25" s="94">
        <v>16</v>
      </c>
      <c r="E25" s="19">
        <v>16</v>
      </c>
      <c r="F25" s="21">
        <v>16</v>
      </c>
      <c r="G25" s="20">
        <v>8</v>
      </c>
      <c r="H25" s="19">
        <v>8</v>
      </c>
      <c r="I25" s="78">
        <v>8</v>
      </c>
      <c r="J25" s="67">
        <v>24</v>
      </c>
      <c r="K25" s="70">
        <v>24</v>
      </c>
      <c r="L25" s="22">
        <v>24</v>
      </c>
      <c r="M25" s="75">
        <v>16</v>
      </c>
      <c r="N25" s="19">
        <v>16</v>
      </c>
      <c r="O25" s="78">
        <v>0</v>
      </c>
      <c r="P25" s="67">
        <v>8</v>
      </c>
      <c r="Q25" s="19">
        <v>0</v>
      </c>
      <c r="R25" s="21">
        <v>0</v>
      </c>
      <c r="S25" s="20">
        <v>8</v>
      </c>
      <c r="T25" s="19">
        <v>8</v>
      </c>
      <c r="U25" s="22">
        <v>0</v>
      </c>
      <c r="V25" s="20">
        <v>16</v>
      </c>
      <c r="W25" s="67">
        <v>16</v>
      </c>
      <c r="X25" s="21">
        <v>16</v>
      </c>
      <c r="Y25" s="67">
        <v>16</v>
      </c>
      <c r="Z25" s="19">
        <v>0</v>
      </c>
      <c r="AA25" s="70">
        <v>0</v>
      </c>
      <c r="AB25" s="20">
        <v>8</v>
      </c>
      <c r="AC25" s="19">
        <v>8</v>
      </c>
      <c r="AD25" s="22">
        <v>8</v>
      </c>
      <c r="AE25" s="20">
        <v>16</v>
      </c>
      <c r="AF25" s="19">
        <v>16</v>
      </c>
      <c r="AG25" s="21">
        <v>16</v>
      </c>
      <c r="AH25" s="67">
        <v>16</v>
      </c>
      <c r="AI25" s="19">
        <v>16</v>
      </c>
      <c r="AJ25" s="22">
        <v>16</v>
      </c>
      <c r="AK25" s="20">
        <v>8</v>
      </c>
      <c r="AL25" s="19">
        <v>8</v>
      </c>
      <c r="AM25" s="21">
        <v>0</v>
      </c>
      <c r="AN25" s="67">
        <v>8</v>
      </c>
      <c r="AO25" s="19">
        <v>0</v>
      </c>
      <c r="AP25" s="22">
        <v>0</v>
      </c>
      <c r="AQ25" s="20">
        <v>8</v>
      </c>
      <c r="AR25" s="19">
        <v>8</v>
      </c>
      <c r="AS25" s="21">
        <v>0</v>
      </c>
      <c r="AT25" s="67">
        <v>8</v>
      </c>
      <c r="AU25" s="27">
        <v>8</v>
      </c>
      <c r="AV25" s="29">
        <v>8</v>
      </c>
      <c r="AW25" s="26">
        <f t="shared" si="0"/>
        <v>184</v>
      </c>
      <c r="AX25" s="27">
        <f t="shared" si="1"/>
        <v>152</v>
      </c>
      <c r="AY25" s="27">
        <f t="shared" si="2"/>
        <v>112</v>
      </c>
      <c r="AZ25" s="105">
        <f t="shared" si="3"/>
        <v>448</v>
      </c>
      <c r="BB25" s="92">
        <v>448</v>
      </c>
      <c r="BC25" s="92">
        <v>184</v>
      </c>
      <c r="BD25" s="92">
        <v>152</v>
      </c>
      <c r="BE25" s="92">
        <v>112</v>
      </c>
    </row>
    <row r="26" spans="2:57" ht="20.149999999999999" customHeight="1">
      <c r="B26" s="98">
        <v>23</v>
      </c>
      <c r="C26" s="102" t="s">
        <v>146</v>
      </c>
      <c r="D26" s="94">
        <v>4</v>
      </c>
      <c r="E26" s="19">
        <v>4</v>
      </c>
      <c r="F26" s="21">
        <v>4</v>
      </c>
      <c r="G26" s="20">
        <v>2</v>
      </c>
      <c r="H26" s="19">
        <v>2</v>
      </c>
      <c r="I26" s="78">
        <v>2</v>
      </c>
      <c r="J26" s="67">
        <v>6</v>
      </c>
      <c r="K26" s="70">
        <v>6</v>
      </c>
      <c r="L26" s="22">
        <v>6</v>
      </c>
      <c r="M26" s="75">
        <v>4</v>
      </c>
      <c r="N26" s="19">
        <v>4</v>
      </c>
      <c r="O26" s="78">
        <v>0</v>
      </c>
      <c r="P26" s="67">
        <v>2</v>
      </c>
      <c r="Q26" s="19">
        <v>0</v>
      </c>
      <c r="R26" s="21">
        <v>0</v>
      </c>
      <c r="S26" s="20">
        <v>2</v>
      </c>
      <c r="T26" s="19">
        <v>2</v>
      </c>
      <c r="U26" s="22">
        <v>0</v>
      </c>
      <c r="V26" s="20">
        <v>4</v>
      </c>
      <c r="W26" s="67">
        <v>4</v>
      </c>
      <c r="X26" s="21">
        <v>4</v>
      </c>
      <c r="Y26" s="67">
        <v>4</v>
      </c>
      <c r="Z26" s="19">
        <v>0</v>
      </c>
      <c r="AA26" s="70">
        <v>0</v>
      </c>
      <c r="AB26" s="20">
        <v>2</v>
      </c>
      <c r="AC26" s="19">
        <v>2</v>
      </c>
      <c r="AD26" s="22">
        <v>2</v>
      </c>
      <c r="AE26" s="20">
        <v>4</v>
      </c>
      <c r="AF26" s="19">
        <v>4</v>
      </c>
      <c r="AG26" s="21">
        <v>4</v>
      </c>
      <c r="AH26" s="67">
        <v>4</v>
      </c>
      <c r="AI26" s="19">
        <v>4</v>
      </c>
      <c r="AJ26" s="22">
        <v>4</v>
      </c>
      <c r="AK26" s="20">
        <v>2</v>
      </c>
      <c r="AL26" s="19">
        <v>2</v>
      </c>
      <c r="AM26" s="21">
        <v>0</v>
      </c>
      <c r="AN26" s="67">
        <v>2</v>
      </c>
      <c r="AO26" s="19">
        <v>0</v>
      </c>
      <c r="AP26" s="22">
        <v>0</v>
      </c>
      <c r="AQ26" s="20">
        <v>2</v>
      </c>
      <c r="AR26" s="19">
        <v>2</v>
      </c>
      <c r="AS26" s="21">
        <v>0</v>
      </c>
      <c r="AT26" s="67">
        <v>2</v>
      </c>
      <c r="AU26" s="27">
        <v>2</v>
      </c>
      <c r="AV26" s="29">
        <v>2</v>
      </c>
      <c r="AW26" s="26">
        <f t="shared" si="0"/>
        <v>46</v>
      </c>
      <c r="AX26" s="27">
        <f t="shared" si="1"/>
        <v>38</v>
      </c>
      <c r="AY26" s="27">
        <f t="shared" si="2"/>
        <v>28</v>
      </c>
      <c r="AZ26" s="105">
        <f t="shared" si="3"/>
        <v>112</v>
      </c>
      <c r="BB26" s="92">
        <v>112</v>
      </c>
      <c r="BC26" s="92">
        <v>46</v>
      </c>
      <c r="BD26" s="92">
        <v>38</v>
      </c>
      <c r="BE26" s="92">
        <v>28</v>
      </c>
    </row>
    <row r="27" spans="2:57" ht="20.149999999999999" customHeight="1">
      <c r="B27" s="98">
        <v>24</v>
      </c>
      <c r="C27" s="102" t="s">
        <v>147</v>
      </c>
      <c r="D27" s="94">
        <v>20</v>
      </c>
      <c r="E27" s="19">
        <v>20</v>
      </c>
      <c r="F27" s="21">
        <v>20</v>
      </c>
      <c r="G27" s="20">
        <v>10</v>
      </c>
      <c r="H27" s="19">
        <v>10</v>
      </c>
      <c r="I27" s="78">
        <v>10</v>
      </c>
      <c r="J27" s="67">
        <v>30</v>
      </c>
      <c r="K27" s="70">
        <v>30</v>
      </c>
      <c r="L27" s="22">
        <v>30</v>
      </c>
      <c r="M27" s="75">
        <v>20</v>
      </c>
      <c r="N27" s="19">
        <v>20</v>
      </c>
      <c r="O27" s="78">
        <v>0</v>
      </c>
      <c r="P27" s="67">
        <v>10</v>
      </c>
      <c r="Q27" s="19">
        <v>0</v>
      </c>
      <c r="R27" s="21">
        <v>0</v>
      </c>
      <c r="S27" s="20">
        <v>10</v>
      </c>
      <c r="T27" s="19">
        <v>10</v>
      </c>
      <c r="U27" s="22">
        <v>0</v>
      </c>
      <c r="V27" s="20">
        <v>20</v>
      </c>
      <c r="W27" s="67">
        <v>20</v>
      </c>
      <c r="X27" s="21">
        <v>20</v>
      </c>
      <c r="Y27" s="67">
        <v>20</v>
      </c>
      <c r="Z27" s="19">
        <v>0</v>
      </c>
      <c r="AA27" s="70">
        <v>0</v>
      </c>
      <c r="AB27" s="20">
        <v>10</v>
      </c>
      <c r="AC27" s="19">
        <v>10</v>
      </c>
      <c r="AD27" s="22">
        <v>10</v>
      </c>
      <c r="AE27" s="20">
        <v>20</v>
      </c>
      <c r="AF27" s="19">
        <v>20</v>
      </c>
      <c r="AG27" s="21">
        <v>20</v>
      </c>
      <c r="AH27" s="67">
        <v>20</v>
      </c>
      <c r="AI27" s="19">
        <v>20</v>
      </c>
      <c r="AJ27" s="22">
        <v>20</v>
      </c>
      <c r="AK27" s="20">
        <v>10</v>
      </c>
      <c r="AL27" s="19">
        <v>10</v>
      </c>
      <c r="AM27" s="21">
        <v>0</v>
      </c>
      <c r="AN27" s="67">
        <v>10</v>
      </c>
      <c r="AO27" s="19">
        <v>0</v>
      </c>
      <c r="AP27" s="22">
        <v>0</v>
      </c>
      <c r="AQ27" s="20">
        <v>10</v>
      </c>
      <c r="AR27" s="19">
        <v>10</v>
      </c>
      <c r="AS27" s="21">
        <v>0</v>
      </c>
      <c r="AT27" s="67">
        <v>10</v>
      </c>
      <c r="AU27" s="27">
        <v>10</v>
      </c>
      <c r="AV27" s="29">
        <v>10</v>
      </c>
      <c r="AW27" s="26">
        <f t="shared" si="0"/>
        <v>230</v>
      </c>
      <c r="AX27" s="27">
        <f t="shared" si="1"/>
        <v>190</v>
      </c>
      <c r="AY27" s="27">
        <f t="shared" si="2"/>
        <v>140</v>
      </c>
      <c r="AZ27" s="105">
        <f t="shared" si="3"/>
        <v>560</v>
      </c>
      <c r="BB27" s="92">
        <v>560</v>
      </c>
      <c r="BC27" s="92">
        <v>230</v>
      </c>
      <c r="BD27" s="92">
        <v>190</v>
      </c>
      <c r="BE27" s="92">
        <v>140</v>
      </c>
    </row>
    <row r="28" spans="2:57" ht="20.149999999999999" customHeight="1">
      <c r="B28" s="98">
        <v>25</v>
      </c>
      <c r="C28" s="102" t="s">
        <v>148</v>
      </c>
      <c r="D28" s="94">
        <v>24</v>
      </c>
      <c r="E28" s="19">
        <v>24</v>
      </c>
      <c r="F28" s="21">
        <v>24</v>
      </c>
      <c r="G28" s="20">
        <v>12</v>
      </c>
      <c r="H28" s="19">
        <v>12</v>
      </c>
      <c r="I28" s="78">
        <v>12</v>
      </c>
      <c r="J28" s="67">
        <v>36</v>
      </c>
      <c r="K28" s="70">
        <v>36</v>
      </c>
      <c r="L28" s="22">
        <v>36</v>
      </c>
      <c r="M28" s="75">
        <v>24</v>
      </c>
      <c r="N28" s="19">
        <v>24</v>
      </c>
      <c r="O28" s="78">
        <v>0</v>
      </c>
      <c r="P28" s="67">
        <v>12</v>
      </c>
      <c r="Q28" s="19">
        <v>0</v>
      </c>
      <c r="R28" s="21">
        <v>0</v>
      </c>
      <c r="S28" s="20">
        <v>12</v>
      </c>
      <c r="T28" s="19">
        <v>12</v>
      </c>
      <c r="U28" s="22">
        <v>0</v>
      </c>
      <c r="V28" s="20">
        <v>24</v>
      </c>
      <c r="W28" s="67">
        <v>24</v>
      </c>
      <c r="X28" s="21">
        <v>24</v>
      </c>
      <c r="Y28" s="67">
        <v>24</v>
      </c>
      <c r="Z28" s="19">
        <v>0</v>
      </c>
      <c r="AA28" s="70">
        <v>0</v>
      </c>
      <c r="AB28" s="20">
        <v>12</v>
      </c>
      <c r="AC28" s="19">
        <v>12</v>
      </c>
      <c r="AD28" s="22">
        <v>12</v>
      </c>
      <c r="AE28" s="20">
        <v>24</v>
      </c>
      <c r="AF28" s="19">
        <v>24</v>
      </c>
      <c r="AG28" s="21">
        <v>24</v>
      </c>
      <c r="AH28" s="67">
        <v>24</v>
      </c>
      <c r="AI28" s="19">
        <v>24</v>
      </c>
      <c r="AJ28" s="22">
        <v>24</v>
      </c>
      <c r="AK28" s="20">
        <v>12</v>
      </c>
      <c r="AL28" s="19">
        <v>12</v>
      </c>
      <c r="AM28" s="21">
        <v>0</v>
      </c>
      <c r="AN28" s="67">
        <v>12</v>
      </c>
      <c r="AO28" s="19">
        <v>0</v>
      </c>
      <c r="AP28" s="22">
        <v>0</v>
      </c>
      <c r="AQ28" s="20">
        <v>12</v>
      </c>
      <c r="AR28" s="19">
        <v>12</v>
      </c>
      <c r="AS28" s="21">
        <v>0</v>
      </c>
      <c r="AT28" s="67">
        <v>12</v>
      </c>
      <c r="AU28" s="27">
        <v>12</v>
      </c>
      <c r="AV28" s="29">
        <v>12</v>
      </c>
      <c r="AW28" s="26">
        <f t="shared" si="0"/>
        <v>276</v>
      </c>
      <c r="AX28" s="27">
        <f t="shared" si="1"/>
        <v>228</v>
      </c>
      <c r="AY28" s="27">
        <f t="shared" si="2"/>
        <v>168</v>
      </c>
      <c r="AZ28" s="105">
        <f t="shared" si="3"/>
        <v>672</v>
      </c>
      <c r="BB28" s="92">
        <v>672</v>
      </c>
      <c r="BC28" s="92">
        <v>276</v>
      </c>
      <c r="BD28" s="92">
        <v>228</v>
      </c>
      <c r="BE28" s="92">
        <v>168</v>
      </c>
    </row>
    <row r="29" spans="2:57" ht="51" customHeight="1">
      <c r="B29" s="98">
        <v>26</v>
      </c>
      <c r="C29" s="102" t="s">
        <v>149</v>
      </c>
      <c r="D29" s="94">
        <v>4</v>
      </c>
      <c r="E29" s="19">
        <v>4</v>
      </c>
      <c r="F29" s="21">
        <v>4</v>
      </c>
      <c r="G29" s="20">
        <v>2</v>
      </c>
      <c r="H29" s="19">
        <v>2</v>
      </c>
      <c r="I29" s="78">
        <v>2</v>
      </c>
      <c r="J29" s="67">
        <v>6</v>
      </c>
      <c r="K29" s="70">
        <v>6</v>
      </c>
      <c r="L29" s="22">
        <v>6</v>
      </c>
      <c r="M29" s="75">
        <v>4</v>
      </c>
      <c r="N29" s="19">
        <v>4</v>
      </c>
      <c r="O29" s="78">
        <v>0</v>
      </c>
      <c r="P29" s="67">
        <v>2</v>
      </c>
      <c r="Q29" s="19">
        <v>0</v>
      </c>
      <c r="R29" s="21">
        <v>0</v>
      </c>
      <c r="S29" s="20">
        <v>2</v>
      </c>
      <c r="T29" s="19">
        <v>2</v>
      </c>
      <c r="U29" s="22">
        <v>0</v>
      </c>
      <c r="V29" s="20">
        <v>4</v>
      </c>
      <c r="W29" s="67">
        <v>4</v>
      </c>
      <c r="X29" s="21">
        <v>4</v>
      </c>
      <c r="Y29" s="67">
        <v>4</v>
      </c>
      <c r="Z29" s="19">
        <v>0</v>
      </c>
      <c r="AA29" s="70">
        <v>0</v>
      </c>
      <c r="AB29" s="20">
        <v>2</v>
      </c>
      <c r="AC29" s="19">
        <v>2</v>
      </c>
      <c r="AD29" s="22">
        <v>2</v>
      </c>
      <c r="AE29" s="20">
        <v>4</v>
      </c>
      <c r="AF29" s="19">
        <v>4</v>
      </c>
      <c r="AG29" s="21">
        <v>4</v>
      </c>
      <c r="AH29" s="67">
        <v>4</v>
      </c>
      <c r="AI29" s="19">
        <v>4</v>
      </c>
      <c r="AJ29" s="22">
        <v>4</v>
      </c>
      <c r="AK29" s="20">
        <v>2</v>
      </c>
      <c r="AL29" s="19">
        <v>2</v>
      </c>
      <c r="AM29" s="21">
        <v>0</v>
      </c>
      <c r="AN29" s="67">
        <v>2</v>
      </c>
      <c r="AO29" s="19">
        <v>0</v>
      </c>
      <c r="AP29" s="22">
        <v>0</v>
      </c>
      <c r="AQ29" s="20">
        <v>2</v>
      </c>
      <c r="AR29" s="19">
        <v>2</v>
      </c>
      <c r="AS29" s="21">
        <v>0</v>
      </c>
      <c r="AT29" s="67">
        <v>2</v>
      </c>
      <c r="AU29" s="27">
        <v>2</v>
      </c>
      <c r="AV29" s="29">
        <v>2</v>
      </c>
      <c r="AW29" s="26">
        <f t="shared" si="0"/>
        <v>46</v>
      </c>
      <c r="AX29" s="27">
        <f t="shared" si="1"/>
        <v>38</v>
      </c>
      <c r="AY29" s="27">
        <f t="shared" si="2"/>
        <v>28</v>
      </c>
      <c r="AZ29" s="105">
        <f t="shared" si="3"/>
        <v>112</v>
      </c>
      <c r="BB29" s="92">
        <v>112</v>
      </c>
      <c r="BC29" s="92">
        <v>46</v>
      </c>
      <c r="BD29" s="92">
        <v>38</v>
      </c>
      <c r="BE29" s="92">
        <v>28</v>
      </c>
    </row>
    <row r="30" spans="2:57" ht="20.149999999999999" customHeight="1">
      <c r="B30" s="98">
        <v>27</v>
      </c>
      <c r="C30" s="102" t="s">
        <v>150</v>
      </c>
      <c r="D30" s="94">
        <v>10</v>
      </c>
      <c r="E30" s="19">
        <v>10</v>
      </c>
      <c r="F30" s="21">
        <v>10</v>
      </c>
      <c r="G30" s="20">
        <v>5</v>
      </c>
      <c r="H30" s="19">
        <v>5</v>
      </c>
      <c r="I30" s="78">
        <v>5</v>
      </c>
      <c r="J30" s="67">
        <v>15</v>
      </c>
      <c r="K30" s="70">
        <v>15</v>
      </c>
      <c r="L30" s="22">
        <v>15</v>
      </c>
      <c r="M30" s="75">
        <v>10</v>
      </c>
      <c r="N30" s="19">
        <v>10</v>
      </c>
      <c r="O30" s="78">
        <v>0</v>
      </c>
      <c r="P30" s="67">
        <v>5</v>
      </c>
      <c r="Q30" s="19">
        <v>0</v>
      </c>
      <c r="R30" s="21">
        <v>0</v>
      </c>
      <c r="S30" s="20">
        <v>5</v>
      </c>
      <c r="T30" s="19">
        <v>5</v>
      </c>
      <c r="U30" s="22">
        <v>0</v>
      </c>
      <c r="V30" s="20">
        <v>10</v>
      </c>
      <c r="W30" s="67">
        <v>10</v>
      </c>
      <c r="X30" s="21">
        <v>10</v>
      </c>
      <c r="Y30" s="67">
        <v>10</v>
      </c>
      <c r="Z30" s="19">
        <v>0</v>
      </c>
      <c r="AA30" s="70">
        <v>0</v>
      </c>
      <c r="AB30" s="20">
        <v>5</v>
      </c>
      <c r="AC30" s="19">
        <v>5</v>
      </c>
      <c r="AD30" s="22">
        <v>5</v>
      </c>
      <c r="AE30" s="20">
        <v>10</v>
      </c>
      <c r="AF30" s="19">
        <v>10</v>
      </c>
      <c r="AG30" s="21">
        <v>10</v>
      </c>
      <c r="AH30" s="67">
        <v>10</v>
      </c>
      <c r="AI30" s="19">
        <v>10</v>
      </c>
      <c r="AJ30" s="22">
        <v>10</v>
      </c>
      <c r="AK30" s="20">
        <v>5</v>
      </c>
      <c r="AL30" s="19">
        <v>5</v>
      </c>
      <c r="AM30" s="21">
        <v>0</v>
      </c>
      <c r="AN30" s="67">
        <v>5</v>
      </c>
      <c r="AO30" s="19">
        <v>0</v>
      </c>
      <c r="AP30" s="22">
        <v>0</v>
      </c>
      <c r="AQ30" s="20">
        <v>5</v>
      </c>
      <c r="AR30" s="19">
        <v>5</v>
      </c>
      <c r="AS30" s="21">
        <v>0</v>
      </c>
      <c r="AT30" s="67">
        <v>5</v>
      </c>
      <c r="AU30" s="27">
        <v>5</v>
      </c>
      <c r="AV30" s="29">
        <v>5</v>
      </c>
      <c r="AW30" s="26">
        <f t="shared" si="0"/>
        <v>115</v>
      </c>
      <c r="AX30" s="27">
        <f t="shared" si="1"/>
        <v>95</v>
      </c>
      <c r="AY30" s="27">
        <f t="shared" si="2"/>
        <v>70</v>
      </c>
      <c r="AZ30" s="105">
        <f t="shared" si="3"/>
        <v>280</v>
      </c>
      <c r="BB30" s="92">
        <v>280</v>
      </c>
      <c r="BC30" s="92">
        <v>115</v>
      </c>
      <c r="BD30" s="92">
        <v>95</v>
      </c>
      <c r="BE30" s="92">
        <v>70</v>
      </c>
    </row>
    <row r="31" spans="2:57" ht="20.149999999999999" customHeight="1">
      <c r="B31" s="98">
        <v>28</v>
      </c>
      <c r="C31" s="102" t="s">
        <v>151</v>
      </c>
      <c r="D31" s="94">
        <v>2</v>
      </c>
      <c r="E31" s="19">
        <v>2</v>
      </c>
      <c r="F31" s="21">
        <v>2</v>
      </c>
      <c r="G31" s="20">
        <v>1</v>
      </c>
      <c r="H31" s="19">
        <v>1</v>
      </c>
      <c r="I31" s="78">
        <v>1</v>
      </c>
      <c r="J31" s="67">
        <v>3</v>
      </c>
      <c r="K31" s="70">
        <v>3</v>
      </c>
      <c r="L31" s="22">
        <v>3</v>
      </c>
      <c r="M31" s="75">
        <v>2</v>
      </c>
      <c r="N31" s="19">
        <v>2</v>
      </c>
      <c r="O31" s="78">
        <v>0</v>
      </c>
      <c r="P31" s="67">
        <v>1</v>
      </c>
      <c r="Q31" s="19">
        <v>0</v>
      </c>
      <c r="R31" s="21">
        <v>0</v>
      </c>
      <c r="S31" s="20">
        <v>1</v>
      </c>
      <c r="T31" s="19">
        <v>1</v>
      </c>
      <c r="U31" s="22">
        <v>0</v>
      </c>
      <c r="V31" s="20">
        <v>2</v>
      </c>
      <c r="W31" s="67">
        <v>2</v>
      </c>
      <c r="X31" s="21">
        <v>2</v>
      </c>
      <c r="Y31" s="67">
        <v>2</v>
      </c>
      <c r="Z31" s="19">
        <v>0</v>
      </c>
      <c r="AA31" s="70">
        <v>0</v>
      </c>
      <c r="AB31" s="20">
        <v>1</v>
      </c>
      <c r="AC31" s="19">
        <v>1</v>
      </c>
      <c r="AD31" s="22">
        <v>1</v>
      </c>
      <c r="AE31" s="20">
        <v>2</v>
      </c>
      <c r="AF31" s="19">
        <v>2</v>
      </c>
      <c r="AG31" s="21">
        <v>2</v>
      </c>
      <c r="AH31" s="67">
        <v>2</v>
      </c>
      <c r="AI31" s="19">
        <v>2</v>
      </c>
      <c r="AJ31" s="22">
        <v>2</v>
      </c>
      <c r="AK31" s="20">
        <v>1</v>
      </c>
      <c r="AL31" s="19">
        <v>1</v>
      </c>
      <c r="AM31" s="21">
        <v>0</v>
      </c>
      <c r="AN31" s="67">
        <v>1</v>
      </c>
      <c r="AO31" s="19">
        <v>0</v>
      </c>
      <c r="AP31" s="22">
        <v>0</v>
      </c>
      <c r="AQ31" s="20">
        <v>1</v>
      </c>
      <c r="AR31" s="19">
        <v>1</v>
      </c>
      <c r="AS31" s="21">
        <v>0</v>
      </c>
      <c r="AT31" s="67">
        <v>1</v>
      </c>
      <c r="AU31" s="27">
        <v>1</v>
      </c>
      <c r="AV31" s="29">
        <v>1</v>
      </c>
      <c r="AW31" s="26">
        <f t="shared" si="0"/>
        <v>23</v>
      </c>
      <c r="AX31" s="27">
        <f t="shared" si="1"/>
        <v>19</v>
      </c>
      <c r="AY31" s="27">
        <f t="shared" si="2"/>
        <v>14</v>
      </c>
      <c r="AZ31" s="105">
        <f t="shared" si="3"/>
        <v>56</v>
      </c>
      <c r="BB31" s="92">
        <v>56</v>
      </c>
      <c r="BC31" s="92">
        <v>23</v>
      </c>
      <c r="BD31" s="92">
        <v>19</v>
      </c>
      <c r="BE31" s="92">
        <v>14</v>
      </c>
    </row>
    <row r="32" spans="2:57" ht="31.25" customHeight="1">
      <c r="B32" s="98">
        <v>29</v>
      </c>
      <c r="C32" s="115" t="s">
        <v>152</v>
      </c>
      <c r="D32" s="94">
        <v>0</v>
      </c>
      <c r="E32" s="19">
        <v>0</v>
      </c>
      <c r="F32" s="21">
        <v>0</v>
      </c>
      <c r="G32" s="20">
        <v>0</v>
      </c>
      <c r="H32" s="19">
        <v>0</v>
      </c>
      <c r="I32" s="78">
        <v>0</v>
      </c>
      <c r="J32" s="67">
        <v>0</v>
      </c>
      <c r="K32" s="70">
        <v>0</v>
      </c>
      <c r="L32" s="22">
        <v>0</v>
      </c>
      <c r="M32" s="75">
        <v>0</v>
      </c>
      <c r="N32" s="19">
        <v>0</v>
      </c>
      <c r="O32" s="78">
        <v>0</v>
      </c>
      <c r="P32" s="67">
        <v>0</v>
      </c>
      <c r="Q32" s="19">
        <v>0</v>
      </c>
      <c r="R32" s="21">
        <v>0</v>
      </c>
      <c r="S32" s="20">
        <v>0</v>
      </c>
      <c r="T32" s="19">
        <v>0</v>
      </c>
      <c r="U32" s="22">
        <v>0</v>
      </c>
      <c r="V32" s="20">
        <v>5</v>
      </c>
      <c r="W32" s="67">
        <v>5</v>
      </c>
      <c r="X32" s="21">
        <v>5</v>
      </c>
      <c r="Y32" s="67">
        <v>2</v>
      </c>
      <c r="Z32" s="19">
        <v>0</v>
      </c>
      <c r="AA32" s="70">
        <v>0</v>
      </c>
      <c r="AB32" s="20">
        <v>3</v>
      </c>
      <c r="AC32" s="19">
        <v>3</v>
      </c>
      <c r="AD32" s="22">
        <v>3</v>
      </c>
      <c r="AE32" s="20">
        <v>0</v>
      </c>
      <c r="AF32" s="19">
        <v>0</v>
      </c>
      <c r="AG32" s="21">
        <v>0</v>
      </c>
      <c r="AH32" s="67">
        <v>0</v>
      </c>
      <c r="AI32" s="19">
        <v>0</v>
      </c>
      <c r="AJ32" s="22">
        <v>0</v>
      </c>
      <c r="AK32" s="20">
        <v>0</v>
      </c>
      <c r="AL32" s="19">
        <v>0</v>
      </c>
      <c r="AM32" s="21">
        <v>0</v>
      </c>
      <c r="AN32" s="67">
        <v>0</v>
      </c>
      <c r="AO32" s="19">
        <v>0</v>
      </c>
      <c r="AP32" s="22">
        <v>0</v>
      </c>
      <c r="AQ32" s="20">
        <v>0</v>
      </c>
      <c r="AR32" s="19">
        <v>0</v>
      </c>
      <c r="AS32" s="21">
        <v>0</v>
      </c>
      <c r="AT32" s="67">
        <v>0</v>
      </c>
      <c r="AU32" s="27">
        <v>0</v>
      </c>
      <c r="AV32" s="29">
        <v>0</v>
      </c>
      <c r="AW32" s="26">
        <f t="shared" si="0"/>
        <v>10</v>
      </c>
      <c r="AX32" s="27">
        <f t="shared" si="1"/>
        <v>8</v>
      </c>
      <c r="AY32" s="27">
        <f t="shared" si="2"/>
        <v>8</v>
      </c>
      <c r="AZ32" s="105">
        <f t="shared" si="3"/>
        <v>26</v>
      </c>
      <c r="BB32" s="114">
        <v>10</v>
      </c>
      <c r="BC32" s="114">
        <v>8</v>
      </c>
      <c r="BD32" s="114">
        <v>8</v>
      </c>
      <c r="BE32" s="114">
        <v>26</v>
      </c>
    </row>
    <row r="33" spans="2:57" ht="31.25" customHeight="1">
      <c r="B33" s="98">
        <v>30</v>
      </c>
      <c r="C33" s="115" t="s">
        <v>153</v>
      </c>
      <c r="D33" s="94">
        <v>0</v>
      </c>
      <c r="E33" s="19">
        <v>0</v>
      </c>
      <c r="F33" s="21">
        <v>0</v>
      </c>
      <c r="G33" s="20">
        <v>0</v>
      </c>
      <c r="H33" s="19">
        <v>0</v>
      </c>
      <c r="I33" s="78">
        <v>0</v>
      </c>
      <c r="J33" s="67">
        <v>0</v>
      </c>
      <c r="K33" s="70">
        <v>0</v>
      </c>
      <c r="L33" s="22">
        <v>0</v>
      </c>
      <c r="M33" s="75">
        <v>0</v>
      </c>
      <c r="N33" s="19">
        <v>0</v>
      </c>
      <c r="O33" s="78">
        <v>0</v>
      </c>
      <c r="P33" s="67">
        <v>0</v>
      </c>
      <c r="Q33" s="19">
        <v>0</v>
      </c>
      <c r="R33" s="21">
        <v>0</v>
      </c>
      <c r="S33" s="20">
        <v>0</v>
      </c>
      <c r="T33" s="19">
        <v>0</v>
      </c>
      <c r="U33" s="22">
        <v>0</v>
      </c>
      <c r="V33" s="20">
        <v>5</v>
      </c>
      <c r="W33" s="67">
        <v>5</v>
      </c>
      <c r="X33" s="21">
        <v>5</v>
      </c>
      <c r="Y33" s="67">
        <v>2</v>
      </c>
      <c r="Z33" s="19">
        <v>0</v>
      </c>
      <c r="AA33" s="70">
        <v>0</v>
      </c>
      <c r="AB33" s="20">
        <v>2</v>
      </c>
      <c r="AC33" s="19">
        <v>2</v>
      </c>
      <c r="AD33" s="22">
        <v>2</v>
      </c>
      <c r="AE33" s="20">
        <v>0</v>
      </c>
      <c r="AF33" s="19">
        <v>0</v>
      </c>
      <c r="AG33" s="21">
        <v>0</v>
      </c>
      <c r="AH33" s="67">
        <v>0</v>
      </c>
      <c r="AI33" s="19">
        <v>0</v>
      </c>
      <c r="AJ33" s="22">
        <v>0</v>
      </c>
      <c r="AK33" s="20">
        <v>0</v>
      </c>
      <c r="AL33" s="19">
        <v>0</v>
      </c>
      <c r="AM33" s="21">
        <v>0</v>
      </c>
      <c r="AN33" s="67">
        <v>0</v>
      </c>
      <c r="AO33" s="19">
        <v>0</v>
      </c>
      <c r="AP33" s="22">
        <v>0</v>
      </c>
      <c r="AQ33" s="20">
        <v>0</v>
      </c>
      <c r="AR33" s="19">
        <v>0</v>
      </c>
      <c r="AS33" s="21">
        <v>0</v>
      </c>
      <c r="AT33" s="67">
        <v>0</v>
      </c>
      <c r="AU33" s="27">
        <v>0</v>
      </c>
      <c r="AV33" s="29">
        <v>0</v>
      </c>
      <c r="AW33" s="26">
        <f t="shared" si="0"/>
        <v>9</v>
      </c>
      <c r="AX33" s="27">
        <f t="shared" si="1"/>
        <v>7</v>
      </c>
      <c r="AY33" s="27">
        <f t="shared" si="2"/>
        <v>7</v>
      </c>
      <c r="AZ33" s="105">
        <f t="shared" si="3"/>
        <v>23</v>
      </c>
      <c r="BB33" s="114">
        <v>9</v>
      </c>
      <c r="BC33" s="114">
        <v>7</v>
      </c>
      <c r="BD33" s="114">
        <v>7</v>
      </c>
      <c r="BE33" s="114">
        <v>23</v>
      </c>
    </row>
    <row r="34" spans="2:57" ht="31.25" customHeight="1">
      <c r="B34" s="98">
        <v>31</v>
      </c>
      <c r="C34" s="115" t="s">
        <v>154</v>
      </c>
      <c r="D34" s="94">
        <v>0</v>
      </c>
      <c r="E34" s="19">
        <v>0</v>
      </c>
      <c r="F34" s="21">
        <v>0</v>
      </c>
      <c r="G34" s="20">
        <v>0</v>
      </c>
      <c r="H34" s="19">
        <v>0</v>
      </c>
      <c r="I34" s="78">
        <v>0</v>
      </c>
      <c r="J34" s="67">
        <v>0</v>
      </c>
      <c r="K34" s="70">
        <v>0</v>
      </c>
      <c r="L34" s="22">
        <v>0</v>
      </c>
      <c r="M34" s="75">
        <v>0</v>
      </c>
      <c r="N34" s="19">
        <v>0</v>
      </c>
      <c r="O34" s="78">
        <v>0</v>
      </c>
      <c r="P34" s="67">
        <v>1</v>
      </c>
      <c r="Q34" s="19">
        <v>0</v>
      </c>
      <c r="R34" s="21">
        <v>0</v>
      </c>
      <c r="S34" s="20">
        <v>0</v>
      </c>
      <c r="T34" s="19">
        <v>0</v>
      </c>
      <c r="U34" s="22">
        <v>0</v>
      </c>
      <c r="V34" s="20">
        <v>3</v>
      </c>
      <c r="W34" s="67">
        <v>3</v>
      </c>
      <c r="X34" s="21">
        <v>3</v>
      </c>
      <c r="Y34" s="67">
        <v>3</v>
      </c>
      <c r="Z34" s="19">
        <v>0</v>
      </c>
      <c r="AA34" s="70">
        <v>0</v>
      </c>
      <c r="AB34" s="20">
        <v>3</v>
      </c>
      <c r="AC34" s="19">
        <v>3</v>
      </c>
      <c r="AD34" s="22">
        <v>3</v>
      </c>
      <c r="AE34" s="20">
        <v>0</v>
      </c>
      <c r="AF34" s="19">
        <v>0</v>
      </c>
      <c r="AG34" s="21">
        <v>0</v>
      </c>
      <c r="AH34" s="67">
        <v>0</v>
      </c>
      <c r="AI34" s="19">
        <v>0</v>
      </c>
      <c r="AJ34" s="22">
        <v>0</v>
      </c>
      <c r="AK34" s="20">
        <v>3</v>
      </c>
      <c r="AL34" s="19">
        <v>3</v>
      </c>
      <c r="AM34" s="21">
        <v>0</v>
      </c>
      <c r="AN34" s="67">
        <v>0</v>
      </c>
      <c r="AO34" s="19">
        <v>0</v>
      </c>
      <c r="AP34" s="22">
        <v>0</v>
      </c>
      <c r="AQ34" s="20">
        <v>0</v>
      </c>
      <c r="AR34" s="19">
        <v>0</v>
      </c>
      <c r="AS34" s="21">
        <v>0</v>
      </c>
      <c r="AT34" s="67">
        <v>0</v>
      </c>
      <c r="AU34" s="27">
        <v>0</v>
      </c>
      <c r="AV34" s="29">
        <v>0</v>
      </c>
      <c r="AW34" s="26">
        <f t="shared" si="0"/>
        <v>13</v>
      </c>
      <c r="AX34" s="27">
        <f t="shared" si="1"/>
        <v>9</v>
      </c>
      <c r="AY34" s="27">
        <f t="shared" si="2"/>
        <v>6</v>
      </c>
      <c r="AZ34" s="105">
        <f t="shared" si="3"/>
        <v>28</v>
      </c>
      <c r="BB34" s="114">
        <v>13</v>
      </c>
      <c r="BC34" s="114">
        <v>9</v>
      </c>
      <c r="BD34" s="114">
        <v>6</v>
      </c>
      <c r="BE34" s="114">
        <v>28</v>
      </c>
    </row>
    <row r="35" spans="2:57" ht="31.25" customHeight="1">
      <c r="B35" s="98">
        <v>32</v>
      </c>
      <c r="C35" s="115" t="s">
        <v>155</v>
      </c>
      <c r="D35" s="94">
        <v>0</v>
      </c>
      <c r="E35" s="19">
        <v>0</v>
      </c>
      <c r="F35" s="21">
        <v>0</v>
      </c>
      <c r="G35" s="20">
        <v>0</v>
      </c>
      <c r="H35" s="19">
        <v>0</v>
      </c>
      <c r="I35" s="78">
        <v>0</v>
      </c>
      <c r="J35" s="67">
        <v>0</v>
      </c>
      <c r="K35" s="70">
        <v>0</v>
      </c>
      <c r="L35" s="22">
        <v>0</v>
      </c>
      <c r="M35" s="75">
        <v>3</v>
      </c>
      <c r="N35" s="19">
        <v>3</v>
      </c>
      <c r="O35" s="78">
        <v>0</v>
      </c>
      <c r="P35" s="67">
        <v>2</v>
      </c>
      <c r="Q35" s="19">
        <v>0</v>
      </c>
      <c r="R35" s="21">
        <v>0</v>
      </c>
      <c r="S35" s="20">
        <v>0</v>
      </c>
      <c r="T35" s="19">
        <v>0</v>
      </c>
      <c r="U35" s="22">
        <v>0</v>
      </c>
      <c r="V35" s="20">
        <v>1</v>
      </c>
      <c r="W35" s="67">
        <v>1</v>
      </c>
      <c r="X35" s="21">
        <v>1</v>
      </c>
      <c r="Y35" s="67">
        <v>6</v>
      </c>
      <c r="Z35" s="19">
        <v>0</v>
      </c>
      <c r="AA35" s="70">
        <v>0</v>
      </c>
      <c r="AB35" s="20">
        <v>6</v>
      </c>
      <c r="AC35" s="19">
        <v>6</v>
      </c>
      <c r="AD35" s="22">
        <v>6</v>
      </c>
      <c r="AE35" s="20">
        <v>2</v>
      </c>
      <c r="AF35" s="19">
        <v>2</v>
      </c>
      <c r="AG35" s="21">
        <v>2</v>
      </c>
      <c r="AH35" s="67">
        <v>3</v>
      </c>
      <c r="AI35" s="19">
        <v>3</v>
      </c>
      <c r="AJ35" s="22">
        <v>3</v>
      </c>
      <c r="AK35" s="20">
        <v>0</v>
      </c>
      <c r="AL35" s="19">
        <v>0</v>
      </c>
      <c r="AM35" s="21">
        <v>0</v>
      </c>
      <c r="AN35" s="67">
        <v>3</v>
      </c>
      <c r="AO35" s="19">
        <v>0</v>
      </c>
      <c r="AP35" s="22">
        <v>0</v>
      </c>
      <c r="AQ35" s="20">
        <v>0</v>
      </c>
      <c r="AR35" s="19">
        <v>0</v>
      </c>
      <c r="AS35" s="21">
        <v>0</v>
      </c>
      <c r="AT35" s="67">
        <v>0</v>
      </c>
      <c r="AU35" s="27">
        <v>0</v>
      </c>
      <c r="AV35" s="29">
        <v>0</v>
      </c>
      <c r="AW35" s="26">
        <f t="shared" si="0"/>
        <v>26</v>
      </c>
      <c r="AX35" s="27">
        <f t="shared" si="1"/>
        <v>15</v>
      </c>
      <c r="AY35" s="27">
        <f t="shared" si="2"/>
        <v>12</v>
      </c>
      <c r="AZ35" s="105">
        <f t="shared" si="3"/>
        <v>53</v>
      </c>
      <c r="BB35" s="114">
        <v>26</v>
      </c>
      <c r="BC35" s="114">
        <v>15</v>
      </c>
      <c r="BD35" s="114">
        <v>12</v>
      </c>
      <c r="BE35" s="114">
        <v>53</v>
      </c>
    </row>
    <row r="36" spans="2:57" ht="34.5" customHeight="1">
      <c r="B36" s="98">
        <v>33</v>
      </c>
      <c r="C36" s="115" t="s">
        <v>156</v>
      </c>
      <c r="D36" s="94">
        <v>0</v>
      </c>
      <c r="E36" s="19">
        <v>0</v>
      </c>
      <c r="F36" s="21">
        <v>0</v>
      </c>
      <c r="G36" s="20">
        <v>0</v>
      </c>
      <c r="H36" s="19">
        <v>0</v>
      </c>
      <c r="I36" s="78">
        <v>0</v>
      </c>
      <c r="J36" s="67">
        <v>0</v>
      </c>
      <c r="K36" s="70">
        <v>0</v>
      </c>
      <c r="L36" s="22">
        <v>0</v>
      </c>
      <c r="M36" s="75">
        <v>3</v>
      </c>
      <c r="N36" s="19">
        <v>3</v>
      </c>
      <c r="O36" s="78">
        <v>0</v>
      </c>
      <c r="P36" s="67">
        <v>0</v>
      </c>
      <c r="Q36" s="19">
        <v>0</v>
      </c>
      <c r="R36" s="21">
        <v>0</v>
      </c>
      <c r="S36" s="20">
        <v>0</v>
      </c>
      <c r="T36" s="19">
        <v>0</v>
      </c>
      <c r="U36" s="22">
        <v>0</v>
      </c>
      <c r="V36" s="20">
        <v>1</v>
      </c>
      <c r="W36" s="67">
        <v>1</v>
      </c>
      <c r="X36" s="21">
        <v>1</v>
      </c>
      <c r="Y36" s="67">
        <v>5</v>
      </c>
      <c r="Z36" s="19">
        <v>0</v>
      </c>
      <c r="AA36" s="70">
        <v>0</v>
      </c>
      <c r="AB36" s="20">
        <v>4</v>
      </c>
      <c r="AC36" s="19">
        <v>4</v>
      </c>
      <c r="AD36" s="22">
        <v>4</v>
      </c>
      <c r="AE36" s="20">
        <v>1</v>
      </c>
      <c r="AF36" s="19">
        <v>1</v>
      </c>
      <c r="AG36" s="21">
        <v>1</v>
      </c>
      <c r="AH36" s="67">
        <v>3</v>
      </c>
      <c r="AI36" s="19">
        <v>3</v>
      </c>
      <c r="AJ36" s="22">
        <v>3</v>
      </c>
      <c r="AK36" s="20">
        <v>0</v>
      </c>
      <c r="AL36" s="19">
        <v>0</v>
      </c>
      <c r="AM36" s="21">
        <v>0</v>
      </c>
      <c r="AN36" s="67">
        <v>3</v>
      </c>
      <c r="AO36" s="19">
        <v>0</v>
      </c>
      <c r="AP36" s="22">
        <v>0</v>
      </c>
      <c r="AQ36" s="20">
        <v>0</v>
      </c>
      <c r="AR36" s="19">
        <v>0</v>
      </c>
      <c r="AS36" s="21">
        <v>0</v>
      </c>
      <c r="AT36" s="67">
        <v>0</v>
      </c>
      <c r="AU36" s="27">
        <v>0</v>
      </c>
      <c r="AV36" s="29">
        <v>0</v>
      </c>
      <c r="AW36" s="26">
        <f t="shared" si="0"/>
        <v>20</v>
      </c>
      <c r="AX36" s="27">
        <f t="shared" si="1"/>
        <v>12</v>
      </c>
      <c r="AY36" s="27">
        <f t="shared" si="2"/>
        <v>9</v>
      </c>
      <c r="AZ36" s="105">
        <f t="shared" si="3"/>
        <v>41</v>
      </c>
      <c r="BB36" s="114">
        <v>20</v>
      </c>
      <c r="BC36" s="114">
        <v>12</v>
      </c>
      <c r="BD36" s="114">
        <v>9</v>
      </c>
      <c r="BE36" s="114">
        <v>41</v>
      </c>
    </row>
    <row r="37" spans="2:57" ht="20.149999999999999" customHeight="1">
      <c r="B37" s="98">
        <v>34</v>
      </c>
      <c r="C37" s="102" t="s">
        <v>158</v>
      </c>
      <c r="D37" s="94">
        <v>0</v>
      </c>
      <c r="E37" s="19">
        <v>0</v>
      </c>
      <c r="F37" s="21">
        <v>0</v>
      </c>
      <c r="G37" s="20">
        <v>0</v>
      </c>
      <c r="H37" s="19">
        <v>0</v>
      </c>
      <c r="I37" s="78">
        <v>0</v>
      </c>
      <c r="J37" s="90">
        <v>100</v>
      </c>
      <c r="K37" s="70">
        <v>0</v>
      </c>
      <c r="L37" s="22">
        <v>0</v>
      </c>
      <c r="M37" s="75">
        <v>0</v>
      </c>
      <c r="N37" s="19">
        <v>0</v>
      </c>
      <c r="O37" s="78">
        <v>0</v>
      </c>
      <c r="P37" s="67">
        <v>0</v>
      </c>
      <c r="Q37" s="19">
        <v>0</v>
      </c>
      <c r="R37" s="21">
        <v>0</v>
      </c>
      <c r="S37" s="20">
        <v>0</v>
      </c>
      <c r="T37" s="19">
        <v>0</v>
      </c>
      <c r="U37" s="22">
        <v>0</v>
      </c>
      <c r="V37" s="20">
        <v>0</v>
      </c>
      <c r="W37" s="67">
        <v>0</v>
      </c>
      <c r="X37" s="21">
        <v>0</v>
      </c>
      <c r="Y37" s="67">
        <v>0</v>
      </c>
      <c r="Z37" s="19">
        <v>0</v>
      </c>
      <c r="AA37" s="70">
        <v>0</v>
      </c>
      <c r="AB37" s="20">
        <v>0</v>
      </c>
      <c r="AC37" s="19">
        <v>0</v>
      </c>
      <c r="AD37" s="22">
        <v>0</v>
      </c>
      <c r="AE37" s="20">
        <v>0</v>
      </c>
      <c r="AF37" s="19">
        <v>0</v>
      </c>
      <c r="AG37" s="21">
        <v>0</v>
      </c>
      <c r="AH37" s="67">
        <v>0</v>
      </c>
      <c r="AI37" s="19">
        <v>0</v>
      </c>
      <c r="AJ37" s="22">
        <v>0</v>
      </c>
      <c r="AK37" s="20">
        <v>0</v>
      </c>
      <c r="AL37" s="19">
        <v>0</v>
      </c>
      <c r="AM37" s="21">
        <v>0</v>
      </c>
      <c r="AN37" s="67">
        <v>0</v>
      </c>
      <c r="AO37" s="19">
        <v>0</v>
      </c>
      <c r="AP37" s="22">
        <v>0</v>
      </c>
      <c r="AQ37" s="20">
        <v>0</v>
      </c>
      <c r="AR37" s="19">
        <v>0</v>
      </c>
      <c r="AS37" s="21">
        <v>0</v>
      </c>
      <c r="AT37" s="67">
        <v>0</v>
      </c>
      <c r="AU37" s="27">
        <v>0</v>
      </c>
      <c r="AV37" s="29">
        <v>0</v>
      </c>
      <c r="AW37" s="26">
        <f t="shared" si="0"/>
        <v>100</v>
      </c>
      <c r="AX37" s="27">
        <f t="shared" si="1"/>
        <v>0</v>
      </c>
      <c r="AY37" s="27">
        <f t="shared" si="2"/>
        <v>0</v>
      </c>
      <c r="AZ37" s="105">
        <f t="shared" si="3"/>
        <v>100</v>
      </c>
      <c r="BB37" s="92">
        <v>100</v>
      </c>
      <c r="BC37" s="92">
        <v>100</v>
      </c>
      <c r="BD37" s="92">
        <v>0</v>
      </c>
      <c r="BE37" s="92">
        <v>0</v>
      </c>
    </row>
    <row r="38" spans="2:57" ht="20.149999999999999" customHeight="1">
      <c r="B38" s="98">
        <v>35</v>
      </c>
      <c r="C38" s="102" t="s">
        <v>159</v>
      </c>
      <c r="D38" s="94">
        <v>0</v>
      </c>
      <c r="E38" s="19">
        <v>0</v>
      </c>
      <c r="F38" s="21">
        <v>0</v>
      </c>
      <c r="G38" s="20">
        <v>0</v>
      </c>
      <c r="H38" s="19">
        <v>0</v>
      </c>
      <c r="I38" s="78">
        <v>0</v>
      </c>
      <c r="J38" s="90">
        <v>100</v>
      </c>
      <c r="K38" s="70">
        <v>0</v>
      </c>
      <c r="L38" s="22">
        <v>0</v>
      </c>
      <c r="M38" s="75">
        <v>0</v>
      </c>
      <c r="N38" s="19">
        <v>0</v>
      </c>
      <c r="O38" s="78">
        <v>0</v>
      </c>
      <c r="P38" s="67">
        <v>0</v>
      </c>
      <c r="Q38" s="19">
        <v>0</v>
      </c>
      <c r="R38" s="21">
        <v>0</v>
      </c>
      <c r="S38" s="20">
        <v>0</v>
      </c>
      <c r="T38" s="19">
        <v>0</v>
      </c>
      <c r="U38" s="22">
        <v>0</v>
      </c>
      <c r="V38" s="20">
        <v>0</v>
      </c>
      <c r="W38" s="67">
        <v>0</v>
      </c>
      <c r="X38" s="21">
        <v>0</v>
      </c>
      <c r="Y38" s="67">
        <v>0</v>
      </c>
      <c r="Z38" s="19">
        <v>0</v>
      </c>
      <c r="AA38" s="70">
        <v>0</v>
      </c>
      <c r="AB38" s="20">
        <v>0</v>
      </c>
      <c r="AC38" s="19">
        <v>0</v>
      </c>
      <c r="AD38" s="22">
        <v>0</v>
      </c>
      <c r="AE38" s="20">
        <v>0</v>
      </c>
      <c r="AF38" s="19">
        <v>0</v>
      </c>
      <c r="AG38" s="21">
        <v>0</v>
      </c>
      <c r="AH38" s="67">
        <v>0</v>
      </c>
      <c r="AI38" s="19">
        <v>0</v>
      </c>
      <c r="AJ38" s="22">
        <v>0</v>
      </c>
      <c r="AK38" s="20">
        <v>0</v>
      </c>
      <c r="AL38" s="19">
        <v>0</v>
      </c>
      <c r="AM38" s="21">
        <v>0</v>
      </c>
      <c r="AN38" s="67">
        <v>0</v>
      </c>
      <c r="AO38" s="19">
        <v>0</v>
      </c>
      <c r="AP38" s="22">
        <v>0</v>
      </c>
      <c r="AQ38" s="20">
        <v>0</v>
      </c>
      <c r="AR38" s="19">
        <v>0</v>
      </c>
      <c r="AS38" s="21">
        <v>0</v>
      </c>
      <c r="AT38" s="67">
        <v>0</v>
      </c>
      <c r="AU38" s="27">
        <v>0</v>
      </c>
      <c r="AV38" s="29">
        <v>0</v>
      </c>
      <c r="AW38" s="26">
        <f t="shared" si="0"/>
        <v>100</v>
      </c>
      <c r="AX38" s="27">
        <f t="shared" si="1"/>
        <v>0</v>
      </c>
      <c r="AY38" s="27">
        <f t="shared" si="2"/>
        <v>0</v>
      </c>
      <c r="AZ38" s="105">
        <f t="shared" si="3"/>
        <v>100</v>
      </c>
      <c r="BB38" s="92">
        <v>100</v>
      </c>
      <c r="BC38" s="92">
        <v>100</v>
      </c>
      <c r="BD38" s="92">
        <v>0</v>
      </c>
      <c r="BE38" s="92">
        <v>0</v>
      </c>
    </row>
    <row r="39" spans="2:57" ht="20.149999999999999" customHeight="1">
      <c r="B39" s="98">
        <v>36</v>
      </c>
      <c r="C39" s="102" t="s">
        <v>160</v>
      </c>
      <c r="D39" s="94">
        <v>0</v>
      </c>
      <c r="E39" s="19">
        <v>0</v>
      </c>
      <c r="F39" s="21">
        <v>0</v>
      </c>
      <c r="G39" s="20">
        <v>0</v>
      </c>
      <c r="H39" s="19">
        <v>0</v>
      </c>
      <c r="I39" s="78">
        <v>0</v>
      </c>
      <c r="J39" s="90">
        <v>100</v>
      </c>
      <c r="K39" s="70">
        <v>0</v>
      </c>
      <c r="L39" s="22">
        <v>0</v>
      </c>
      <c r="M39" s="75">
        <v>0</v>
      </c>
      <c r="N39" s="19">
        <v>0</v>
      </c>
      <c r="O39" s="78">
        <v>0</v>
      </c>
      <c r="P39" s="67">
        <v>0</v>
      </c>
      <c r="Q39" s="19">
        <v>0</v>
      </c>
      <c r="R39" s="21">
        <v>0</v>
      </c>
      <c r="S39" s="20">
        <v>0</v>
      </c>
      <c r="T39" s="19">
        <v>0</v>
      </c>
      <c r="U39" s="22">
        <v>0</v>
      </c>
      <c r="V39" s="20">
        <v>0</v>
      </c>
      <c r="W39" s="67">
        <v>0</v>
      </c>
      <c r="X39" s="21">
        <v>0</v>
      </c>
      <c r="Y39" s="67">
        <v>0</v>
      </c>
      <c r="Z39" s="19">
        <v>0</v>
      </c>
      <c r="AA39" s="70">
        <v>0</v>
      </c>
      <c r="AB39" s="20">
        <v>0</v>
      </c>
      <c r="AC39" s="19">
        <v>0</v>
      </c>
      <c r="AD39" s="22">
        <v>0</v>
      </c>
      <c r="AE39" s="20">
        <v>0</v>
      </c>
      <c r="AF39" s="19">
        <v>0</v>
      </c>
      <c r="AG39" s="21">
        <v>0</v>
      </c>
      <c r="AH39" s="67">
        <v>0</v>
      </c>
      <c r="AI39" s="19">
        <v>0</v>
      </c>
      <c r="AJ39" s="22">
        <v>0</v>
      </c>
      <c r="AK39" s="20">
        <v>0</v>
      </c>
      <c r="AL39" s="19">
        <v>0</v>
      </c>
      <c r="AM39" s="21">
        <v>0</v>
      </c>
      <c r="AN39" s="67">
        <v>0</v>
      </c>
      <c r="AO39" s="19">
        <v>0</v>
      </c>
      <c r="AP39" s="22">
        <v>0</v>
      </c>
      <c r="AQ39" s="20">
        <v>0</v>
      </c>
      <c r="AR39" s="19">
        <v>0</v>
      </c>
      <c r="AS39" s="21">
        <v>0</v>
      </c>
      <c r="AT39" s="67">
        <v>0</v>
      </c>
      <c r="AU39" s="27">
        <v>0</v>
      </c>
      <c r="AV39" s="29">
        <v>0</v>
      </c>
      <c r="AW39" s="26">
        <f t="shared" si="0"/>
        <v>100</v>
      </c>
      <c r="AX39" s="27">
        <f t="shared" si="1"/>
        <v>0</v>
      </c>
      <c r="AY39" s="27">
        <f t="shared" si="2"/>
        <v>0</v>
      </c>
      <c r="AZ39" s="105">
        <f t="shared" si="3"/>
        <v>100</v>
      </c>
      <c r="BB39" s="92">
        <v>100</v>
      </c>
      <c r="BC39" s="92">
        <v>100</v>
      </c>
      <c r="BD39" s="92">
        <v>0</v>
      </c>
      <c r="BE39" s="92">
        <v>0</v>
      </c>
    </row>
    <row r="40" spans="2:57" ht="20.149999999999999" customHeight="1">
      <c r="B40" s="98">
        <v>37</v>
      </c>
      <c r="C40" s="102" t="s">
        <v>161</v>
      </c>
      <c r="D40" s="94">
        <v>0</v>
      </c>
      <c r="E40" s="19">
        <v>0</v>
      </c>
      <c r="F40" s="21">
        <v>0</v>
      </c>
      <c r="G40" s="20">
        <v>0</v>
      </c>
      <c r="H40" s="19">
        <v>0</v>
      </c>
      <c r="I40" s="78">
        <v>0</v>
      </c>
      <c r="J40" s="90">
        <v>100</v>
      </c>
      <c r="K40" s="70">
        <v>0</v>
      </c>
      <c r="L40" s="22">
        <v>0</v>
      </c>
      <c r="M40" s="75">
        <v>0</v>
      </c>
      <c r="N40" s="19">
        <v>0</v>
      </c>
      <c r="O40" s="78">
        <v>0</v>
      </c>
      <c r="P40" s="67">
        <v>0</v>
      </c>
      <c r="Q40" s="19">
        <v>0</v>
      </c>
      <c r="R40" s="21">
        <v>0</v>
      </c>
      <c r="S40" s="20">
        <v>0</v>
      </c>
      <c r="T40" s="19">
        <v>0</v>
      </c>
      <c r="U40" s="22">
        <v>0</v>
      </c>
      <c r="V40" s="20">
        <v>0</v>
      </c>
      <c r="W40" s="67">
        <v>0</v>
      </c>
      <c r="X40" s="21">
        <v>0</v>
      </c>
      <c r="Y40" s="67">
        <v>0</v>
      </c>
      <c r="Z40" s="19">
        <v>0</v>
      </c>
      <c r="AA40" s="70">
        <v>0</v>
      </c>
      <c r="AB40" s="20">
        <v>0</v>
      </c>
      <c r="AC40" s="19">
        <v>0</v>
      </c>
      <c r="AD40" s="22">
        <v>0</v>
      </c>
      <c r="AE40" s="20">
        <v>0</v>
      </c>
      <c r="AF40" s="19">
        <v>0</v>
      </c>
      <c r="AG40" s="21">
        <v>0</v>
      </c>
      <c r="AH40" s="67">
        <v>0</v>
      </c>
      <c r="AI40" s="19">
        <v>0</v>
      </c>
      <c r="AJ40" s="22">
        <v>0</v>
      </c>
      <c r="AK40" s="20">
        <v>0</v>
      </c>
      <c r="AL40" s="19">
        <v>0</v>
      </c>
      <c r="AM40" s="21">
        <v>0</v>
      </c>
      <c r="AN40" s="67">
        <v>0</v>
      </c>
      <c r="AO40" s="19">
        <v>0</v>
      </c>
      <c r="AP40" s="22">
        <v>0</v>
      </c>
      <c r="AQ40" s="20">
        <v>0</v>
      </c>
      <c r="AR40" s="19">
        <v>0</v>
      </c>
      <c r="AS40" s="21">
        <v>0</v>
      </c>
      <c r="AT40" s="67">
        <v>0</v>
      </c>
      <c r="AU40" s="27">
        <v>0</v>
      </c>
      <c r="AV40" s="29">
        <v>0</v>
      </c>
      <c r="AW40" s="26">
        <f t="shared" si="0"/>
        <v>100</v>
      </c>
      <c r="AX40" s="27">
        <f t="shared" si="1"/>
        <v>0</v>
      </c>
      <c r="AY40" s="27">
        <f t="shared" si="2"/>
        <v>0</v>
      </c>
      <c r="AZ40" s="105">
        <f t="shared" si="3"/>
        <v>100</v>
      </c>
      <c r="BB40" s="92">
        <v>100</v>
      </c>
      <c r="BC40" s="92">
        <v>100</v>
      </c>
      <c r="BD40" s="92">
        <v>0</v>
      </c>
      <c r="BE40" s="92">
        <v>0</v>
      </c>
    </row>
    <row r="41" spans="2:57" ht="20.149999999999999" customHeight="1">
      <c r="B41" s="98">
        <v>38</v>
      </c>
      <c r="C41" s="102" t="s">
        <v>110</v>
      </c>
      <c r="D41" s="94">
        <v>0</v>
      </c>
      <c r="E41" s="19">
        <v>0</v>
      </c>
      <c r="F41" s="21">
        <v>0</v>
      </c>
      <c r="G41" s="20">
        <v>0</v>
      </c>
      <c r="H41" s="19">
        <v>0</v>
      </c>
      <c r="I41" s="78">
        <v>0</v>
      </c>
      <c r="J41" s="90">
        <v>100</v>
      </c>
      <c r="K41" s="70">
        <v>0</v>
      </c>
      <c r="L41" s="22">
        <v>0</v>
      </c>
      <c r="M41" s="75">
        <v>0</v>
      </c>
      <c r="N41" s="19">
        <v>0</v>
      </c>
      <c r="O41" s="78">
        <v>0</v>
      </c>
      <c r="P41" s="67">
        <v>0</v>
      </c>
      <c r="Q41" s="19">
        <v>0</v>
      </c>
      <c r="R41" s="21">
        <v>0</v>
      </c>
      <c r="S41" s="20">
        <v>0</v>
      </c>
      <c r="T41" s="19">
        <v>0</v>
      </c>
      <c r="U41" s="22">
        <v>0</v>
      </c>
      <c r="V41" s="20">
        <v>0</v>
      </c>
      <c r="W41" s="67">
        <v>0</v>
      </c>
      <c r="X41" s="21">
        <v>0</v>
      </c>
      <c r="Y41" s="67">
        <v>0</v>
      </c>
      <c r="Z41" s="19">
        <v>0</v>
      </c>
      <c r="AA41" s="70">
        <v>0</v>
      </c>
      <c r="AB41" s="20">
        <v>0</v>
      </c>
      <c r="AC41" s="19">
        <v>0</v>
      </c>
      <c r="AD41" s="22">
        <v>0</v>
      </c>
      <c r="AE41" s="20">
        <v>0</v>
      </c>
      <c r="AF41" s="19">
        <v>0</v>
      </c>
      <c r="AG41" s="21">
        <v>0</v>
      </c>
      <c r="AH41" s="67">
        <v>0</v>
      </c>
      <c r="AI41" s="19">
        <v>0</v>
      </c>
      <c r="AJ41" s="22">
        <v>0</v>
      </c>
      <c r="AK41" s="20">
        <v>0</v>
      </c>
      <c r="AL41" s="19">
        <v>0</v>
      </c>
      <c r="AM41" s="21">
        <v>0</v>
      </c>
      <c r="AN41" s="67">
        <v>0</v>
      </c>
      <c r="AO41" s="19">
        <v>0</v>
      </c>
      <c r="AP41" s="22">
        <v>0</v>
      </c>
      <c r="AQ41" s="20">
        <v>0</v>
      </c>
      <c r="AR41" s="19">
        <v>0</v>
      </c>
      <c r="AS41" s="21">
        <v>0</v>
      </c>
      <c r="AT41" s="67">
        <v>0</v>
      </c>
      <c r="AU41" s="27">
        <v>0</v>
      </c>
      <c r="AV41" s="29">
        <v>0</v>
      </c>
      <c r="AW41" s="26">
        <f t="shared" si="0"/>
        <v>100</v>
      </c>
      <c r="AX41" s="27">
        <f t="shared" si="1"/>
        <v>0</v>
      </c>
      <c r="AY41" s="27">
        <f t="shared" si="2"/>
        <v>0</v>
      </c>
      <c r="AZ41" s="105">
        <f t="shared" si="3"/>
        <v>100</v>
      </c>
      <c r="BB41" s="92">
        <v>100</v>
      </c>
      <c r="BC41" s="92">
        <v>100</v>
      </c>
      <c r="BD41" s="92">
        <v>0</v>
      </c>
      <c r="BE41" s="92">
        <v>0</v>
      </c>
    </row>
    <row r="42" spans="2:57" ht="20.149999999999999" customHeight="1">
      <c r="B42" s="98">
        <v>39</v>
      </c>
      <c r="C42" s="102" t="s">
        <v>162</v>
      </c>
      <c r="D42" s="94">
        <v>0</v>
      </c>
      <c r="E42" s="19">
        <v>0</v>
      </c>
      <c r="F42" s="21">
        <v>0</v>
      </c>
      <c r="G42" s="20">
        <v>0</v>
      </c>
      <c r="H42" s="19">
        <v>0</v>
      </c>
      <c r="I42" s="78">
        <v>0</v>
      </c>
      <c r="J42" s="90">
        <v>50</v>
      </c>
      <c r="K42" s="70">
        <v>0</v>
      </c>
      <c r="L42" s="22">
        <v>0</v>
      </c>
      <c r="M42" s="75">
        <v>0</v>
      </c>
      <c r="N42" s="19">
        <v>0</v>
      </c>
      <c r="O42" s="78">
        <v>0</v>
      </c>
      <c r="P42" s="67">
        <v>0</v>
      </c>
      <c r="Q42" s="19">
        <v>0</v>
      </c>
      <c r="R42" s="21">
        <v>0</v>
      </c>
      <c r="S42" s="20">
        <v>0</v>
      </c>
      <c r="T42" s="19">
        <v>0</v>
      </c>
      <c r="U42" s="22">
        <v>0</v>
      </c>
      <c r="V42" s="20">
        <v>0</v>
      </c>
      <c r="W42" s="67">
        <v>0</v>
      </c>
      <c r="X42" s="21">
        <v>0</v>
      </c>
      <c r="Y42" s="67">
        <v>0</v>
      </c>
      <c r="Z42" s="19">
        <v>0</v>
      </c>
      <c r="AA42" s="70">
        <v>0</v>
      </c>
      <c r="AB42" s="20">
        <v>0</v>
      </c>
      <c r="AC42" s="19">
        <v>0</v>
      </c>
      <c r="AD42" s="22">
        <v>0</v>
      </c>
      <c r="AE42" s="20">
        <v>0</v>
      </c>
      <c r="AF42" s="19">
        <v>0</v>
      </c>
      <c r="AG42" s="21">
        <v>0</v>
      </c>
      <c r="AH42" s="67">
        <v>0</v>
      </c>
      <c r="AI42" s="19">
        <v>0</v>
      </c>
      <c r="AJ42" s="22">
        <v>0</v>
      </c>
      <c r="AK42" s="20">
        <v>0</v>
      </c>
      <c r="AL42" s="19">
        <v>0</v>
      </c>
      <c r="AM42" s="21">
        <v>0</v>
      </c>
      <c r="AN42" s="67">
        <v>0</v>
      </c>
      <c r="AO42" s="19">
        <v>0</v>
      </c>
      <c r="AP42" s="22">
        <v>0</v>
      </c>
      <c r="AQ42" s="20">
        <v>0</v>
      </c>
      <c r="AR42" s="19">
        <v>0</v>
      </c>
      <c r="AS42" s="21">
        <v>0</v>
      </c>
      <c r="AT42" s="67">
        <v>0</v>
      </c>
      <c r="AU42" s="27">
        <v>0</v>
      </c>
      <c r="AV42" s="29">
        <v>0</v>
      </c>
      <c r="AW42" s="26">
        <f t="shared" si="0"/>
        <v>50</v>
      </c>
      <c r="AX42" s="27">
        <f t="shared" si="1"/>
        <v>0</v>
      </c>
      <c r="AY42" s="27">
        <f t="shared" si="2"/>
        <v>0</v>
      </c>
      <c r="AZ42" s="105">
        <f t="shared" si="3"/>
        <v>50</v>
      </c>
      <c r="BB42" s="92">
        <v>50</v>
      </c>
      <c r="BC42" s="92">
        <v>50</v>
      </c>
      <c r="BD42" s="92">
        <v>0</v>
      </c>
      <c r="BE42" s="92">
        <v>0</v>
      </c>
    </row>
    <row r="43" spans="2:57" ht="20.149999999999999" customHeight="1" thickBot="1">
      <c r="B43" s="98">
        <v>40</v>
      </c>
      <c r="C43" s="103" t="s">
        <v>114</v>
      </c>
      <c r="D43" s="95">
        <v>0</v>
      </c>
      <c r="E43" s="24">
        <v>0</v>
      </c>
      <c r="F43" s="25">
        <v>0</v>
      </c>
      <c r="G43" s="23">
        <v>0</v>
      </c>
      <c r="H43" s="24">
        <v>0</v>
      </c>
      <c r="I43" s="79">
        <v>0</v>
      </c>
      <c r="J43" s="91">
        <v>100</v>
      </c>
      <c r="K43" s="74">
        <v>0</v>
      </c>
      <c r="L43" s="46">
        <v>0</v>
      </c>
      <c r="M43" s="76">
        <v>0</v>
      </c>
      <c r="N43" s="24">
        <v>0</v>
      </c>
      <c r="O43" s="79">
        <v>0</v>
      </c>
      <c r="P43" s="68">
        <v>0</v>
      </c>
      <c r="Q43" s="24">
        <v>0</v>
      </c>
      <c r="R43" s="25">
        <v>0</v>
      </c>
      <c r="S43" s="23">
        <v>0</v>
      </c>
      <c r="T43" s="24">
        <v>0</v>
      </c>
      <c r="U43" s="46">
        <v>0</v>
      </c>
      <c r="V43" s="23">
        <v>0</v>
      </c>
      <c r="W43" s="68">
        <v>0</v>
      </c>
      <c r="X43" s="25">
        <v>0</v>
      </c>
      <c r="Y43" s="68">
        <v>0</v>
      </c>
      <c r="Z43" s="24">
        <v>0</v>
      </c>
      <c r="AA43" s="74">
        <v>0</v>
      </c>
      <c r="AB43" s="23">
        <v>0</v>
      </c>
      <c r="AC43" s="24">
        <v>0</v>
      </c>
      <c r="AD43" s="46">
        <v>0</v>
      </c>
      <c r="AE43" s="23">
        <v>0</v>
      </c>
      <c r="AF43" s="24">
        <v>0</v>
      </c>
      <c r="AG43" s="25">
        <v>0</v>
      </c>
      <c r="AH43" s="68">
        <v>0</v>
      </c>
      <c r="AI43" s="24">
        <v>0</v>
      </c>
      <c r="AJ43" s="46">
        <v>0</v>
      </c>
      <c r="AK43" s="23">
        <v>0</v>
      </c>
      <c r="AL43" s="24">
        <v>0</v>
      </c>
      <c r="AM43" s="25">
        <v>0</v>
      </c>
      <c r="AN43" s="68">
        <v>0</v>
      </c>
      <c r="AO43" s="24">
        <v>0</v>
      </c>
      <c r="AP43" s="46">
        <v>0</v>
      </c>
      <c r="AQ43" s="23">
        <v>0</v>
      </c>
      <c r="AR43" s="24">
        <v>0</v>
      </c>
      <c r="AS43" s="25">
        <v>0</v>
      </c>
      <c r="AT43" s="68">
        <v>0</v>
      </c>
      <c r="AU43" s="88">
        <v>0</v>
      </c>
      <c r="AV43" s="89">
        <v>0</v>
      </c>
      <c r="AW43" s="26">
        <f t="shared" si="0"/>
        <v>100</v>
      </c>
      <c r="AX43" s="27">
        <f t="shared" si="1"/>
        <v>0</v>
      </c>
      <c r="AY43" s="27">
        <f t="shared" si="2"/>
        <v>0</v>
      </c>
      <c r="AZ43" s="105">
        <f t="shared" si="3"/>
        <v>100</v>
      </c>
      <c r="BB43" s="92">
        <v>100</v>
      </c>
      <c r="BC43" s="92">
        <v>100</v>
      </c>
      <c r="BD43" s="92">
        <v>0</v>
      </c>
      <c r="BE43" s="92">
        <v>0</v>
      </c>
    </row>
    <row r="44" spans="2:57" ht="20.149999999999999" customHeight="1">
      <c r="B44" s="98">
        <v>41</v>
      </c>
      <c r="C44" s="102" t="s">
        <v>135</v>
      </c>
      <c r="D44" s="120">
        <v>0</v>
      </c>
      <c r="E44" s="19">
        <v>0</v>
      </c>
      <c r="F44" s="21">
        <v>0</v>
      </c>
      <c r="G44" s="20">
        <v>0</v>
      </c>
      <c r="H44" s="19">
        <v>0</v>
      </c>
      <c r="I44" s="78">
        <v>0</v>
      </c>
      <c r="J44" s="67">
        <v>0</v>
      </c>
      <c r="K44" s="70">
        <v>0</v>
      </c>
      <c r="L44" s="22">
        <v>0</v>
      </c>
      <c r="M44" s="75">
        <v>6</v>
      </c>
      <c r="N44" s="19">
        <v>6</v>
      </c>
      <c r="O44" s="78">
        <v>0</v>
      </c>
      <c r="P44" s="67">
        <v>3</v>
      </c>
      <c r="Q44" s="19">
        <v>0</v>
      </c>
      <c r="R44" s="21">
        <v>0</v>
      </c>
      <c r="S44" s="20">
        <v>0</v>
      </c>
      <c r="T44" s="19">
        <v>0</v>
      </c>
      <c r="U44" s="22">
        <v>0</v>
      </c>
      <c r="V44" s="20">
        <v>15</v>
      </c>
      <c r="W44" s="67">
        <v>15</v>
      </c>
      <c r="X44" s="21">
        <v>15</v>
      </c>
      <c r="Y44" s="67">
        <v>18</v>
      </c>
      <c r="Z44" s="19">
        <v>0</v>
      </c>
      <c r="AA44" s="70">
        <v>0</v>
      </c>
      <c r="AB44" s="20">
        <v>18</v>
      </c>
      <c r="AC44" s="19">
        <v>18</v>
      </c>
      <c r="AD44" s="22">
        <v>18</v>
      </c>
      <c r="AE44" s="20">
        <v>3</v>
      </c>
      <c r="AF44" s="19">
        <v>3</v>
      </c>
      <c r="AG44" s="21">
        <v>3</v>
      </c>
      <c r="AH44" s="67">
        <v>6</v>
      </c>
      <c r="AI44" s="19">
        <v>6</v>
      </c>
      <c r="AJ44" s="22">
        <v>6</v>
      </c>
      <c r="AK44" s="20">
        <v>3</v>
      </c>
      <c r="AL44" s="19">
        <v>3</v>
      </c>
      <c r="AM44" s="21">
        <v>0</v>
      </c>
      <c r="AN44" s="67">
        <v>6</v>
      </c>
      <c r="AO44" s="19">
        <v>0</v>
      </c>
      <c r="AP44" s="22">
        <v>0</v>
      </c>
      <c r="AQ44" s="20">
        <v>0</v>
      </c>
      <c r="AR44" s="19">
        <v>0</v>
      </c>
      <c r="AS44" s="21">
        <v>0</v>
      </c>
      <c r="AT44" s="67">
        <v>0</v>
      </c>
      <c r="AU44" s="27">
        <v>0</v>
      </c>
      <c r="AV44" s="29">
        <v>0</v>
      </c>
      <c r="AW44" s="26">
        <f t="shared" ref="AW44:AY45" si="4">D44+G44+J44+M44+P44+S44+V44+Y44+AB44+AE44+AH44+AK44+AN44+AQ44+AT44</f>
        <v>78</v>
      </c>
      <c r="AX44" s="27">
        <f t="shared" si="4"/>
        <v>51</v>
      </c>
      <c r="AY44" s="27">
        <f t="shared" si="4"/>
        <v>42</v>
      </c>
      <c r="AZ44" s="105">
        <f>AW44+AX44+AY44</f>
        <v>171</v>
      </c>
      <c r="BB44" s="92">
        <v>171</v>
      </c>
      <c r="BC44" s="92">
        <v>78</v>
      </c>
      <c r="BD44" s="92">
        <v>51</v>
      </c>
      <c r="BE44" s="92">
        <v>42</v>
      </c>
    </row>
    <row r="45" spans="2:57" ht="20.25" customHeight="1">
      <c r="B45" s="98">
        <v>42</v>
      </c>
      <c r="C45" s="102" t="s">
        <v>157</v>
      </c>
      <c r="D45" s="94">
        <v>9</v>
      </c>
      <c r="E45" s="19">
        <v>9</v>
      </c>
      <c r="F45" s="21">
        <v>9</v>
      </c>
      <c r="G45" s="20">
        <v>0</v>
      </c>
      <c r="H45" s="19">
        <v>0</v>
      </c>
      <c r="I45" s="78">
        <v>0</v>
      </c>
      <c r="J45" s="67">
        <v>3</v>
      </c>
      <c r="K45" s="70">
        <v>3</v>
      </c>
      <c r="L45" s="22">
        <v>3</v>
      </c>
      <c r="M45" s="75">
        <v>0</v>
      </c>
      <c r="N45" s="19">
        <v>0</v>
      </c>
      <c r="O45" s="78">
        <v>0</v>
      </c>
      <c r="P45" s="67">
        <v>0</v>
      </c>
      <c r="Q45" s="19">
        <v>0</v>
      </c>
      <c r="R45" s="21">
        <v>0</v>
      </c>
      <c r="S45" s="20">
        <v>3</v>
      </c>
      <c r="T45" s="19">
        <v>3</v>
      </c>
      <c r="U45" s="22">
        <v>0</v>
      </c>
      <c r="V45" s="20">
        <v>6</v>
      </c>
      <c r="W45" s="67">
        <v>6</v>
      </c>
      <c r="X45" s="21">
        <v>6</v>
      </c>
      <c r="Y45" s="67">
        <v>3</v>
      </c>
      <c r="Z45" s="19">
        <v>0</v>
      </c>
      <c r="AA45" s="70">
        <v>0</v>
      </c>
      <c r="AB45" s="20">
        <v>3</v>
      </c>
      <c r="AC45" s="19">
        <v>3</v>
      </c>
      <c r="AD45" s="22">
        <v>3</v>
      </c>
      <c r="AE45" s="20"/>
      <c r="AF45" s="19"/>
      <c r="AG45" s="21"/>
      <c r="AH45" s="67"/>
      <c r="AI45" s="19"/>
      <c r="AJ45" s="22"/>
      <c r="AK45" s="20"/>
      <c r="AL45" s="19"/>
      <c r="AM45" s="21">
        <v>0</v>
      </c>
      <c r="AN45" s="67"/>
      <c r="AO45" s="19">
        <v>0</v>
      </c>
      <c r="AP45" s="22">
        <v>0</v>
      </c>
      <c r="AQ45" s="20"/>
      <c r="AR45" s="19"/>
      <c r="AS45" s="21">
        <v>0</v>
      </c>
      <c r="AT45" s="67"/>
      <c r="AU45" s="27"/>
      <c r="AV45" s="29"/>
      <c r="AW45" s="26">
        <f t="shared" si="4"/>
        <v>27</v>
      </c>
      <c r="AX45" s="27">
        <f t="shared" si="4"/>
        <v>24</v>
      </c>
      <c r="AY45" s="27">
        <f t="shared" si="4"/>
        <v>21</v>
      </c>
      <c r="AZ45" s="105">
        <f>AW45+AX45+AY45</f>
        <v>72</v>
      </c>
      <c r="BB45" s="114">
        <v>72</v>
      </c>
      <c r="BC45" s="114">
        <v>27</v>
      </c>
      <c r="BD45" s="114">
        <v>24</v>
      </c>
      <c r="BE45" s="114">
        <v>21</v>
      </c>
    </row>
    <row r="46" spans="2:57" ht="14.4" customHeight="1"/>
    <row r="47" spans="2:57" ht="14.4" customHeight="1"/>
    <row r="48" spans="2:57" ht="14.4" customHeight="1"/>
    <row r="49" ht="32.15" customHeight="1"/>
    <row r="50" ht="19.5" customHeight="1"/>
    <row r="51" ht="38.15" customHeight="1"/>
    <row r="52" ht="27.65" customHeight="1"/>
    <row r="53" ht="12.9" customHeight="1"/>
    <row r="54" ht="15.65" customHeight="1"/>
    <row r="55" ht="12.9" customHeight="1"/>
    <row r="56" ht="15.9" customHeight="1"/>
    <row r="57" ht="11.4" customHeight="1"/>
    <row r="58" ht="40.5" customHeight="1"/>
    <row r="59" ht="14.4" customHeight="1"/>
    <row r="60" ht="18.649999999999999" customHeight="1"/>
    <row r="61" ht="15.65" customHeight="1"/>
    <row r="62" ht="17.149999999999999" customHeight="1"/>
    <row r="63" ht="15" customHeight="1"/>
    <row r="64" ht="20.149999999999999" customHeight="1"/>
    <row r="67" ht="14.4" customHeight="1"/>
    <row r="68" ht="14.4" customHeight="1"/>
    <row r="69" ht="14.4" customHeight="1"/>
    <row r="70" ht="14.4" customHeight="1"/>
    <row r="73" ht="14.4" customHeight="1"/>
    <row r="74" ht="14.4" customHeight="1"/>
    <row r="76" ht="14.4" customHeight="1"/>
    <row r="77" ht="14.4" customHeight="1"/>
    <row r="78" ht="14.4" customHeight="1"/>
    <row r="79" ht="14.4" customHeight="1"/>
    <row r="80" ht="14.4" customHeight="1"/>
    <row r="81" ht="14.4" customHeight="1"/>
    <row r="82" ht="14.4" customHeight="1"/>
    <row r="83" ht="14.4" customHeight="1"/>
    <row r="86" ht="14.4" customHeight="1"/>
    <row r="87" ht="14.4" customHeight="1"/>
    <row r="88" ht="14.4" customHeight="1"/>
    <row r="89" ht="14.4" customHeight="1"/>
    <row r="90" ht="14.4" customHeight="1"/>
    <row r="95" ht="14.4" customHeight="1"/>
    <row r="96" ht="14.4" customHeight="1"/>
    <row r="97" ht="14.4" customHeight="1"/>
    <row r="98" ht="14.4" customHeight="1"/>
    <row r="99" ht="14.4" customHeight="1"/>
    <row r="102" ht="14.4" customHeight="1"/>
    <row r="103" ht="14.4" customHeight="1"/>
    <row r="104" ht="14.4" customHeight="1"/>
    <row r="105" ht="14.4" customHeight="1"/>
    <row r="106" ht="14.4" customHeight="1"/>
    <row r="107" ht="14.4" customHeight="1"/>
    <row r="108" ht="14.4" customHeight="1"/>
    <row r="109" ht="14.4" customHeight="1"/>
    <row r="111" ht="14.4" customHeight="1"/>
    <row r="112" ht="14.4" customHeight="1"/>
    <row r="113" ht="14.4" customHeight="1"/>
    <row r="114" ht="14.4" customHeight="1"/>
    <row r="115" ht="14.4" customHeight="1"/>
    <row r="116" ht="14.4" customHeight="1"/>
    <row r="117" ht="14.4" customHeight="1"/>
    <row r="118" ht="14.4" customHeight="1"/>
    <row r="119" ht="14.4" customHeight="1"/>
    <row r="120" ht="14.4" customHeight="1"/>
    <row r="121" ht="14.4" customHeight="1"/>
    <row r="122" ht="14.4" customHeight="1"/>
  </sheetData>
  <mergeCells count="19">
    <mergeCell ref="AX1:AX2"/>
    <mergeCell ref="AZ1:AZ2"/>
    <mergeCell ref="M1:O1"/>
    <mergeCell ref="V1:X1"/>
    <mergeCell ref="AB1:AD1"/>
    <mergeCell ref="AQ1:AS1"/>
    <mergeCell ref="AW1:AW2"/>
    <mergeCell ref="AY1:AY2"/>
    <mergeCell ref="S1:U1"/>
    <mergeCell ref="AT1:AV1"/>
    <mergeCell ref="AH1:AJ1"/>
    <mergeCell ref="AN1:AP1"/>
    <mergeCell ref="Y1:AA1"/>
    <mergeCell ref="AE1:AG1"/>
    <mergeCell ref="AK1:AM1"/>
    <mergeCell ref="D1:F1"/>
    <mergeCell ref="J1:L1"/>
    <mergeCell ref="P1:R1"/>
    <mergeCell ref="G1:I1"/>
  </mergeCells>
  <pageMargins left="0.7" right="0.7" top="0.75" bottom="0.75" header="0.3" footer="0.3"/>
  <pageSetup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a26ace941f4791a7314a339fee829c xmlns="ca283e0b-db31-4043-a2ef-b80661bf084a">
      <Terms xmlns="http://schemas.microsoft.com/office/infopath/2007/PartnerControls"/>
    </mda26ace941f4791a7314a339fee829c>
    <h6a71f3e574e4344bc34f3fc9dd20054 xmlns="ca283e0b-db31-4043-a2ef-b80661bf084a">
      <Terms xmlns="http://schemas.microsoft.com/office/infopath/2007/PartnerControls"/>
    </h6a71f3e574e4344bc34f3fc9dd20054>
    <CategoryDescription xmlns="http://schemas.microsoft.com/sharepoint.v3" xsi:nil="true"/>
    <SemaphoreItemMetadata xmlns="5bee2a90-8ff5-4c63-a13e-2ea07a36722d" xsi:nil="true"/>
    <TaxKeywordTaxHTField xmlns="5bee2a90-8ff5-4c63-a13e-2ea07a36722d">
      <Terms xmlns="http://schemas.microsoft.com/office/infopath/2007/PartnerControls"/>
    </TaxKeywordTaxHTField>
    <ContentLanguage xmlns="ca283e0b-db31-4043-a2ef-b80661bf084a">English</ContentLanguage>
    <IconOverlay xmlns="http://schemas.microsoft.com/sharepoint/v4" xsi:nil="true"/>
    <j048a4f9aaad4a8990a1d5e5f53cb451 xmlns="ca283e0b-db31-4043-a2ef-b80661bf084a">
      <Terms xmlns="http://schemas.microsoft.com/office/infopath/2007/PartnerControls"/>
    </j048a4f9aaad4a8990a1d5e5f53cb451>
    <ContentStatus xmlns="ca283e0b-db31-4043-a2ef-b80661bf084a" xsi:nil="true"/>
    <SenderEmail xmlns="ca283e0b-db31-4043-a2ef-b80661bf084a" xsi:nil="true"/>
    <RecipientsEmail xmlns="ca283e0b-db31-4043-a2ef-b80661bf084a" xsi:nil="true"/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Moldova-5640</TermName>
          <TermId xmlns="http://schemas.microsoft.com/office/infopath/2007/PartnerControls">b62612e9-4193-4e7f-8abd-777128824bf7</TermId>
        </TermInfo>
      </Terms>
    </ga975397408f43e4b84ec8e5a598e523>
    <lcf76f155ced4ddcb4097134ff3c332f xmlns="508661ba-9d96-4ba9-9fae-9aae93e5e05e">
      <Terms xmlns="http://schemas.microsoft.com/office/infopath/2007/PartnerControls"/>
    </lcf76f155ced4ddcb4097134ff3c332f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TaxCatchAll xmlns="ca283e0b-db31-4043-a2ef-b80661bf084a">
      <Value>2</Value>
    </TaxCatchAll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9B5B2D5DF636B4E8A456521F92DA836" ma:contentTypeVersion="43" ma:contentTypeDescription="" ma:contentTypeScope="" ma:versionID="07cb4c296344a96788e12dbd64c283f1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5bee2a90-8ff5-4c63-a13e-2ea07a36722d" xmlns:ns5="508661ba-9d96-4ba9-9fae-9aae93e5e05e" xmlns:ns6="http://schemas.microsoft.com/sharepoint/v4" targetNamespace="http://schemas.microsoft.com/office/2006/metadata/properties" ma:root="true" ma:fieldsID="95739d144511eacb42f71f859556ed90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5bee2a90-8ff5-4c63-a13e-2ea07a36722d"/>
    <xsd:import namespace="508661ba-9d96-4ba9-9fae-9aae93e5e05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  <xsd:element ref="ns4:TaxKeywordTaxHTField" minOccurs="0"/>
                <xsd:element ref="ns1:_vti_ItemHoldRecordStatus" minOccurs="0"/>
                <xsd:element ref="ns6:IconOverlay" minOccurs="0"/>
                <xsd:element ref="ns1:_vti_ItemDeclaredRecord" minOccurs="0"/>
                <xsd:element ref="ns4:SemaphoreItemMetadata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HoldRecordStatus" ma:index="4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_vti_ItemDeclaredRecord" ma:index="46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;#Moldova-5640|b62612e9-4193-4e7f-8abd-777128824bf7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97ecdd4d-1c3e-4252-8e36-853d648aaf61}" ma:internalName="TaxCatchAllLabel" ma:readOnly="true" ma:showField="CatchAllDataLabel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97ecdd4d-1c3e-4252-8e36-853d648aaf61}" ma:internalName="TaxCatchAll" ma:showField="CatchAllData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e2a90-8ff5-4c63-a13e-2ea07a36722d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43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7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661ba-9d96-4ba9-9fae-9aae93e5e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49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5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5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5.xml><?xml version="1.0" encoding="utf-8"?>
<?mso-contentType ?>
<spe:Receivers xmlns:spe="http://schemas.microsoft.com/sharepoint/events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C15309D-F4FC-41C3-86AB-1375068A59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465D6A-73E2-4DB6-BBF4-2504CE516319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.v3"/>
    <ds:schemaRef ds:uri="5bee2a90-8ff5-4c63-a13e-2ea07a36722d"/>
    <ds:schemaRef ds:uri="http://schemas.microsoft.com/sharepoint/v4"/>
    <ds:schemaRef ds:uri="508661ba-9d96-4ba9-9fae-9aae93e5e05e"/>
  </ds:schemaRefs>
</ds:datastoreItem>
</file>

<file path=customXml/itemProps3.xml><?xml version="1.0" encoding="utf-8"?>
<ds:datastoreItem xmlns:ds="http://schemas.openxmlformats.org/officeDocument/2006/customXml" ds:itemID="{F2D96B70-552F-4419-8C7A-ACD69E078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5bee2a90-8ff5-4c63-a13e-2ea07a36722d"/>
    <ds:schemaRef ds:uri="508661ba-9d96-4ba9-9fae-9aae93e5e05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3C0045-260E-4A4B-AC42-9C7264A6D15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B3C04443-D438-43C7-8A61-26573C3623D7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698EBEAF-D583-4C98-AC4F-820A5E62320A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Quantity, Items Description</vt:lpstr>
      <vt:lpstr>Quantities per Recipient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Bradescu</dc:creator>
  <cp:lastModifiedBy>Radu Bradescu</cp:lastModifiedBy>
  <cp:lastPrinted>2026-04-29T10:05:56Z</cp:lastPrinted>
  <dcterms:created xsi:type="dcterms:W3CDTF">2026-04-28T13:21:40Z</dcterms:created>
  <dcterms:modified xsi:type="dcterms:W3CDTF">2026-04-30T06:48:57Z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0x0101009BA85F8052A6DA4FA3E31FF9F74C697000E9B5B2D5DF636B4E8A456521F92DA836</vt:lpwstr>
  </property>
  <property fmtid="{D5CDD505-2E9C-101B-9397-08002B2CF9AE}" pid="3" name="MediaServiceImageTags">
    <vt:lpwstr/>
  </property>
  <property fmtid="{D5CDD505-2E9C-101B-9397-08002B2CF9AE}" pid="4" name="SystemDTAC">
    <vt:lpwstr/>
  </property>
  <property fmtid="{D5CDD505-2E9C-101B-9397-08002B2CF9AE}" pid="5" name="TaxKeyword">
    <vt:lpwstr/>
  </property>
  <property fmtid="{D5CDD505-2E9C-101B-9397-08002B2CF9AE}" pid="6" name="Topic">
    <vt:lpwstr/>
  </property>
  <property fmtid="{D5CDD505-2E9C-101B-9397-08002B2CF9AE}" pid="7" name="OfficeDivision">
    <vt:lpwstr>2;#Moldova-5640|b62612e9-4193-4e7f-8abd-777128824bf7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